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icitação\Licitação 2017\LICITAÇÃO 2020\PREGÃO ELETRONICO\036-2020 - CANIL\NOVO\"/>
    </mc:Choice>
  </mc:AlternateContent>
  <xr:revisionPtr revIDLastSave="0" documentId="8_{D30613F1-6DEE-407F-B6B8-AD096182AB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" sheetId="1" r:id="rId1"/>
  </sheets>
  <definedNames>
    <definedName name="_xlnm.Print_Area" localSheetId="0">PLANILHA!$A$1:$J$147</definedName>
    <definedName name="Excel_BuiltIn__FilterDatabase_3">#REF!</definedName>
    <definedName name="_xlnm.Print_Titles" localSheetId="0">PLANILHA!$1:$11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J50" i="1"/>
  <c r="I77" i="1" l="1"/>
  <c r="J77" i="1" l="1"/>
  <c r="I31" i="1"/>
  <c r="I30" i="1"/>
  <c r="I65" i="1" l="1"/>
  <c r="J65" i="1" s="1"/>
  <c r="F59" i="1" l="1"/>
  <c r="I21" i="1" l="1"/>
  <c r="J21" i="1" s="1"/>
  <c r="I22" i="1"/>
  <c r="J22" i="1" s="1"/>
  <c r="I20" i="1"/>
  <c r="J20" i="1" s="1"/>
  <c r="I23" i="1"/>
  <c r="J23" i="1" s="1"/>
  <c r="I25" i="1"/>
  <c r="J25" i="1" s="1"/>
  <c r="I19" i="1"/>
  <c r="J19" i="1" s="1"/>
  <c r="I14" i="1"/>
  <c r="J14" i="1" l="1"/>
  <c r="F109" i="1"/>
  <c r="F108" i="1"/>
  <c r="F107" i="1"/>
  <c r="F106" i="1"/>
  <c r="F105" i="1"/>
  <c r="F104" i="1"/>
  <c r="F103" i="1"/>
  <c r="H138" i="1" l="1"/>
  <c r="G138" i="1"/>
  <c r="I123" i="1"/>
  <c r="I110" i="1"/>
  <c r="G109" i="1"/>
  <c r="G108" i="1"/>
  <c r="G107" i="1"/>
  <c r="G106" i="1"/>
  <c r="G105" i="1"/>
  <c r="G104" i="1"/>
  <c r="G103" i="1"/>
  <c r="H88" i="1"/>
  <c r="G88" i="1"/>
  <c r="G78" i="1"/>
  <c r="I71" i="1"/>
  <c r="I54" i="1"/>
  <c r="I53" i="1"/>
  <c r="I40" i="1"/>
  <c r="I15" i="1"/>
  <c r="J15" i="1" s="1"/>
  <c r="I24" i="1" l="1"/>
  <c r="J24" i="1" s="1"/>
  <c r="I79" i="1"/>
  <c r="J79" i="1" s="1"/>
  <c r="I81" i="1"/>
  <c r="I103" i="1"/>
  <c r="J103" i="1" s="1"/>
  <c r="I114" i="1"/>
  <c r="J114" i="1" s="1"/>
  <c r="I35" i="1"/>
  <c r="J35" i="1" s="1"/>
  <c r="I36" i="1"/>
  <c r="J36" i="1" s="1"/>
  <c r="I41" i="1"/>
  <c r="J41" i="1" s="1"/>
  <c r="I58" i="1"/>
  <c r="J58" i="1" s="1"/>
  <c r="I64" i="1"/>
  <c r="J64" i="1" s="1"/>
  <c r="I66" i="1"/>
  <c r="J66" i="1" s="1"/>
  <c r="I73" i="1"/>
  <c r="J73" i="1" s="1"/>
  <c r="I75" i="1"/>
  <c r="J75" i="1" s="1"/>
  <c r="I84" i="1"/>
  <c r="J84" i="1" s="1"/>
  <c r="I86" i="1"/>
  <c r="J86" i="1" s="1"/>
  <c r="I93" i="1"/>
  <c r="J93" i="1" s="1"/>
  <c r="I95" i="1"/>
  <c r="J95" i="1" s="1"/>
  <c r="I97" i="1"/>
  <c r="J97" i="1" s="1"/>
  <c r="I99" i="1"/>
  <c r="J99" i="1" s="1"/>
  <c r="I101" i="1"/>
  <c r="J101" i="1" s="1"/>
  <c r="I104" i="1"/>
  <c r="J104" i="1" s="1"/>
  <c r="I118" i="1"/>
  <c r="J118" i="1" s="1"/>
  <c r="I120" i="1"/>
  <c r="J120" i="1" s="1"/>
  <c r="I125" i="1"/>
  <c r="J125" i="1" s="1"/>
  <c r="I127" i="1"/>
  <c r="J127" i="1" s="1"/>
  <c r="I129" i="1"/>
  <c r="J129" i="1" s="1"/>
  <c r="I133" i="1"/>
  <c r="J133" i="1" s="1"/>
  <c r="I135" i="1"/>
  <c r="I137" i="1"/>
  <c r="J137" i="1" s="1"/>
  <c r="I141" i="1"/>
  <c r="I42" i="1"/>
  <c r="J42" i="1" s="1"/>
  <c r="I46" i="1"/>
  <c r="J46" i="1" s="1"/>
  <c r="J47" i="1" s="1"/>
  <c r="I51" i="1"/>
  <c r="J51" i="1" s="1"/>
  <c r="I52" i="1"/>
  <c r="J52" i="1" s="1"/>
  <c r="I63" i="1"/>
  <c r="J63" i="1" s="1"/>
  <c r="I72" i="1"/>
  <c r="J72" i="1" s="1"/>
  <c r="I74" i="1"/>
  <c r="J74" i="1" s="1"/>
  <c r="I83" i="1"/>
  <c r="J83" i="1" s="1"/>
  <c r="I85" i="1"/>
  <c r="J85" i="1" s="1"/>
  <c r="I94" i="1"/>
  <c r="J94" i="1" s="1"/>
  <c r="I117" i="1"/>
  <c r="J117" i="1" s="1"/>
  <c r="I121" i="1"/>
  <c r="J121" i="1" s="1"/>
  <c r="I134" i="1"/>
  <c r="J134" i="1" s="1"/>
  <c r="I13" i="1"/>
  <c r="J13" i="1" s="1"/>
  <c r="I90" i="1"/>
  <c r="J90" i="1" s="1"/>
  <c r="I119" i="1"/>
  <c r="J119" i="1" s="1"/>
  <c r="I124" i="1"/>
  <c r="J124" i="1" s="1"/>
  <c r="I138" i="1"/>
  <c r="J81" i="1"/>
  <c r="J135" i="1"/>
  <c r="I29" i="1"/>
  <c r="J32" i="1" s="1"/>
  <c r="J40" i="1"/>
  <c r="J53" i="1"/>
  <c r="I59" i="1"/>
  <c r="J59" i="1" s="1"/>
  <c r="I87" i="1"/>
  <c r="J87" i="1" s="1"/>
  <c r="I92" i="1"/>
  <c r="J92" i="1" s="1"/>
  <c r="I116" i="1"/>
  <c r="J116" i="1" s="1"/>
  <c r="I76" i="1"/>
  <c r="J76" i="1" s="1"/>
  <c r="I78" i="1"/>
  <c r="J78" i="1" s="1"/>
  <c r="I80" i="1"/>
  <c r="J80" i="1" s="1"/>
  <c r="I82" i="1"/>
  <c r="J82" i="1" s="1"/>
  <c r="I106" i="1"/>
  <c r="J106" i="1" s="1"/>
  <c r="I108" i="1"/>
  <c r="J108" i="1" s="1"/>
  <c r="J110" i="1"/>
  <c r="I122" i="1"/>
  <c r="J122" i="1" s="1"/>
  <c r="I126" i="1"/>
  <c r="J126" i="1" s="1"/>
  <c r="I128" i="1"/>
  <c r="J128" i="1" s="1"/>
  <c r="I132" i="1"/>
  <c r="J132" i="1" s="1"/>
  <c r="J54" i="1"/>
  <c r="I96" i="1"/>
  <c r="J96" i="1" s="1"/>
  <c r="I102" i="1"/>
  <c r="J102" i="1" s="1"/>
  <c r="I113" i="1"/>
  <c r="J113" i="1" s="1"/>
  <c r="I91" i="1"/>
  <c r="J91" i="1" s="1"/>
  <c r="I100" i="1"/>
  <c r="J100" i="1" s="1"/>
  <c r="I88" i="1"/>
  <c r="J88" i="1" s="1"/>
  <c r="I98" i="1"/>
  <c r="J98" i="1" s="1"/>
  <c r="I105" i="1"/>
  <c r="J105" i="1" s="1"/>
  <c r="I107" i="1"/>
  <c r="J107" i="1" s="1"/>
  <c r="I109" i="1"/>
  <c r="J109" i="1" s="1"/>
  <c r="I115" i="1"/>
  <c r="J115" i="1" s="1"/>
  <c r="I136" i="1"/>
  <c r="J136" i="1" s="1"/>
  <c r="J141" i="1"/>
  <c r="J71" i="1"/>
  <c r="J123" i="1"/>
  <c r="J138" i="1"/>
  <c r="J60" i="1" l="1"/>
  <c r="J43" i="1"/>
  <c r="J55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Gabrielle Tiburcio Nunes</author>
  </authors>
  <commentList>
    <comment ref="E10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ALTEREI DE PC P/ M.
1 PC TEM 3METROS</t>
        </r>
      </text>
    </comment>
    <comment ref="F10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ERAM 3PCS, COMO 1PC TEM 3M, E A UNIDADE DA COMPOSIÇÃO MUDOU DE PC P METROS, ALTEREI O QUANTITATIVO</t>
        </r>
      </text>
    </comment>
    <comment ref="G1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ajustado 0,01 para ficar igual o preço total do serviço</t>
        </r>
      </text>
    </comment>
    <comment ref="G1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ajustado 0,01 para ficar igual o preço total do serviço</t>
        </r>
      </text>
    </comment>
    <comment ref="G1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ajustado 0,02 para ficar igual o preço total do serviço</t>
        </r>
      </text>
    </comment>
    <comment ref="H13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ajustado 0,01 para ficar igual o preço total do serviço</t>
        </r>
      </text>
    </comment>
    <comment ref="G13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Fernanda Gabrielle Tiburcio Nunes:</t>
        </r>
        <r>
          <rPr>
            <sz val="9"/>
            <color indexed="81"/>
            <rFont val="Tahoma"/>
            <family val="2"/>
          </rPr>
          <t xml:space="preserve">
ajustado 0,01 para ficar igual o preço total do serviço</t>
        </r>
      </text>
    </comment>
  </commentList>
</comments>
</file>

<file path=xl/sharedStrings.xml><?xml version="1.0" encoding="utf-8"?>
<sst xmlns="http://schemas.openxmlformats.org/spreadsheetml/2006/main" count="450" uniqueCount="280">
  <si>
    <t>SECRETARIA DE INFRAESTRUTURA</t>
  </si>
  <si>
    <t>PLANILHA ORÇAMENTÁRIA</t>
  </si>
  <si>
    <t>PROJETO: Casa do Caseiro</t>
  </si>
  <si>
    <t>LOCAL: SÃO SIMÃO - GOIÁS</t>
  </si>
  <si>
    <t xml:space="preserve">REFERÊNCIA DE CUSTOS: AGETOP - AGÊNCIA GOIANA DE TRANSPORTES E OBRAS (DESONERADA ) - ABRIL/2019                </t>
  </si>
  <si>
    <t>DATA: 16/11/2020</t>
  </si>
  <si>
    <t>BDI:27,45%</t>
  </si>
  <si>
    <t>SINAPI - SISTEMA NACIONAL DE PESQUISA DE CUSTOS E ÍNDICES DA CONSTRUÇÃO CIVIL (DESONERADA) - JULHO/2020</t>
  </si>
  <si>
    <t>ÁREA DA CASA 73,35</t>
  </si>
  <si>
    <t>QTDE CASAS: 1</t>
  </si>
  <si>
    <t>ITEM</t>
  </si>
  <si>
    <t>REFERÊNCIA</t>
  </si>
  <si>
    <t>CÓDIGO</t>
  </si>
  <si>
    <t>DESCRIÇÃO</t>
  </si>
  <si>
    <t>UNID.</t>
  </si>
  <si>
    <t>QUANT.</t>
  </si>
  <si>
    <t>CUSTO UNITÁRIO</t>
  </si>
  <si>
    <t>CUSTO TOTAL DO ITEM</t>
  </si>
  <si>
    <t>MÃO DE OBRA</t>
  </si>
  <si>
    <t>MATERIAL</t>
  </si>
  <si>
    <t>TOTAL</t>
  </si>
  <si>
    <t>SERVIÇOS PRELIMINARES</t>
  </si>
  <si>
    <t>1.1</t>
  </si>
  <si>
    <t>AGETOP</t>
  </si>
  <si>
    <t>021301</t>
  </si>
  <si>
    <t>PLACA DE OBRA PLOTADA EM CHAPA METÁLICA 26 , AFIXADA EM CAVALETES DE MADEIRA DE LEI (VIGOTAS 6X12CM) - PADRÃO AGETOP</t>
  </si>
  <si>
    <t>m2</t>
  </si>
  <si>
    <t>1.2</t>
  </si>
  <si>
    <t>020202</t>
  </si>
  <si>
    <t xml:space="preserve">RASPAGEM E LIMPEZA MANUAL DO TERRENO      </t>
  </si>
  <si>
    <t>1.4</t>
  </si>
  <si>
    <t>SINAPI</t>
  </si>
  <si>
    <t>CARGA E DESCARGA MECANIZADAS DE ENTULHO EM CAMINHAO BASCULANTE 6 M3</t>
  </si>
  <si>
    <t xml:space="preserve">m3    </t>
  </si>
  <si>
    <t>CUSTO DO ITEM 1</t>
  </si>
  <si>
    <t>TRABALHOS EM TERRA E FUNDAÇÕES</t>
  </si>
  <si>
    <t>2.1</t>
  </si>
  <si>
    <t xml:space="preserve">LOCAÇÃO DA OBRA, DE PEQUENO PORTE COM CAVALETE , INCLUSO  PINTURA ( FACE INTERNA DO SAFARRO 10CM ) E PIQUETE COM TESTEMUNHAS </t>
  </si>
  <si>
    <t>2.2</t>
  </si>
  <si>
    <t xml:space="preserve">ESTACA A TRADO DIAM.30 CM SEM FERRO                   </t>
  </si>
  <si>
    <t>m</t>
  </si>
  <si>
    <t>2.3</t>
  </si>
  <si>
    <t>ACO CA-60 - 4,2 MM</t>
  </si>
  <si>
    <t xml:space="preserve">Kg    </t>
  </si>
  <si>
    <t>2.5</t>
  </si>
  <si>
    <t>ACO CA-50 A - 8,0 MM (5/16")</t>
  </si>
  <si>
    <t>2.6</t>
  </si>
  <si>
    <t>ESCAVAÇAO MANUAL DE VALAS PROF.1 A 2 M</t>
  </si>
  <si>
    <t>m3</t>
  </si>
  <si>
    <t>2.7</t>
  </si>
  <si>
    <t>PREPARO COM BETONEIRA E TRANSPORTE MANUAL DE CONCRETO FCK-20</t>
  </si>
  <si>
    <t>2.8</t>
  </si>
  <si>
    <t>LANÇAMENTO/APLICAÇÃO/ADENSAMENTO DE CONCRETO EM FUNDAÇÃO-</t>
  </si>
  <si>
    <t>CUSTO DO ITEM 2</t>
  </si>
  <si>
    <t>REVESTIMENTOS (PISO E PAREDE)</t>
  </si>
  <si>
    <t>3.1</t>
  </si>
  <si>
    <t>IMPERMEABILIZACAO-ARGAM. SINT.SEMI - FLEXIVEL</t>
  </si>
  <si>
    <t>3.2</t>
  </si>
  <si>
    <t xml:space="preserve">PISO CONC.POLIDO e=2,0 CM (1:2:2,5) E JUNTA PL AST.17MM </t>
  </si>
  <si>
    <t>3.3</t>
  </si>
  <si>
    <t>REVESTIMENTO COM CERÂMICA</t>
  </si>
  <si>
    <t>CUSTO DO ITEM 3</t>
  </si>
  <si>
    <t xml:space="preserve">PAREDES </t>
  </si>
  <si>
    <t>4.2</t>
  </si>
  <si>
    <t>ALVENARIA DE BLOCOS DE CONCRETO ESTRUTURAL TIPO CANALETA 9X19X39CM, ASSENTADOS COM ARGAMASSA TRACO 1:0,25:4 (CIMENTO, CAL E AREIA)</t>
  </si>
  <si>
    <t>UN</t>
  </si>
  <si>
    <t>4.3</t>
  </si>
  <si>
    <t>CONCRETO USINADO CONVENCIONAL FCK-15 COM TRANSPORTE MANUAL</t>
  </si>
  <si>
    <t>CUSTO DO ITEM 4</t>
  </si>
  <si>
    <t>ESQUADRIAS METÁLICAS E MADEIRA</t>
  </si>
  <si>
    <t>5.2</t>
  </si>
  <si>
    <t>PORTA LISA 80x210 C/PORTAL E ALISAR S/FERRAGENS</t>
  </si>
  <si>
    <t>UNID</t>
  </si>
  <si>
    <t>5.5</t>
  </si>
  <si>
    <t>ESQ. DE CORRER VENEZIANA CHAPA/VIDRO J14 C/FERRAGENS</t>
  </si>
  <si>
    <t>5.6</t>
  </si>
  <si>
    <t xml:space="preserve">ESQUADRIA BASCULANTE EM CHAPA J17, J18 e J19 C/FERRAGENS                           </t>
  </si>
  <si>
    <t>CUSTO DO ITEM 5</t>
  </si>
  <si>
    <t>VIDROS</t>
  </si>
  <si>
    <t>6.1</t>
  </si>
  <si>
    <t>VIDRO LISO 4 MM - COLOCADO</t>
  </si>
  <si>
    <t>CUSTO DO ITEM 6</t>
  </si>
  <si>
    <t>COBERTURAS E PROTEÇÕES</t>
  </si>
  <si>
    <t>7.1</t>
  </si>
  <si>
    <t>TELHA CERAMICA TIPO AMERICANA , COMPRIMENTO DE 45 CM, REDIMENTO DE 12 TELHAS/M2</t>
  </si>
  <si>
    <t>7.2</t>
  </si>
  <si>
    <t>CUMEEIRA PARA TELHA CERAMICA</t>
  </si>
  <si>
    <t>7.3</t>
  </si>
  <si>
    <t>RIPÃO APARELHADO P/TELHADO</t>
  </si>
  <si>
    <t>M</t>
  </si>
  <si>
    <t>7.4</t>
  </si>
  <si>
    <t xml:space="preserve">VIGOTA DE MADEIRA 6x16 </t>
  </si>
  <si>
    <t>7.5</t>
  </si>
  <si>
    <t xml:space="preserve">TABUA DE 20 CM APARELHADA </t>
  </si>
  <si>
    <t>CUSTO DO ITEM 7</t>
  </si>
  <si>
    <t xml:space="preserve">REVESTIMENTOS </t>
  </si>
  <si>
    <t>8.1</t>
  </si>
  <si>
    <t>CHAPISCO COMUM</t>
  </si>
  <si>
    <t>8.2</t>
  </si>
  <si>
    <t>REBOCO PAULISTA A-14 (1CALH:4ARMLC+100kgCI/M3)</t>
  </si>
  <si>
    <t>CUSTO DO ITEM 8</t>
  </si>
  <si>
    <t xml:space="preserve"> PINTURA</t>
  </si>
  <si>
    <t>9.1</t>
  </si>
  <si>
    <t>PINTURA PVA LATEX 2 DEMAOS SEM SELADOR</t>
  </si>
  <si>
    <t>9.2</t>
  </si>
  <si>
    <t>PINTURA LATEX ACRILICA 2 DEMAOS C/SELADOR</t>
  </si>
  <si>
    <t>9.3</t>
  </si>
  <si>
    <t xml:space="preserve">PINTURA ESMALTE SINTETICO 2 DEMÃOS EM ESQ. MADEIRA            </t>
  </si>
  <si>
    <t>9.4</t>
  </si>
  <si>
    <t>PINT.ESMALTE/ESQUAD.FERRO C/FUNDO ANTICOR.</t>
  </si>
  <si>
    <t>CUSTO DO ITEM 9</t>
  </si>
  <si>
    <t>INSTALAÇÕES E APARELHOS</t>
  </si>
  <si>
    <t>10.1</t>
  </si>
  <si>
    <t>ELÉTRICAS</t>
  </si>
  <si>
    <t>11.1.1</t>
  </si>
  <si>
    <t>071450</t>
  </si>
  <si>
    <t>INTERRUPTOR DIFERENCIAL RESIDUAL (D.R.) BIPOLAR DE 25A-30mA</t>
  </si>
  <si>
    <t>11.1.2</t>
  </si>
  <si>
    <t>071440</t>
  </si>
  <si>
    <t>INTERRUPTOR SIMPLES (1 SECAO)</t>
  </si>
  <si>
    <t>11.1.3</t>
  </si>
  <si>
    <t>071443</t>
  </si>
  <si>
    <t>INTERRUPTOR SIMPLES 1 SEÇÃO E 1 TOMADA HEXAGONAL 2P + T - 10A CONJUGADOS</t>
  </si>
  <si>
    <t>11.1.4</t>
  </si>
  <si>
    <t>071441</t>
  </si>
  <si>
    <t>INTERRUPTOR SIMPLES (2 SECOES)</t>
  </si>
  <si>
    <t>11.1.5</t>
  </si>
  <si>
    <t>072570</t>
  </si>
  <si>
    <t>TOMADA HEXAGONAL 2P + T - 10A - 250V (LINHA X OU EQUIVALENTE)</t>
  </si>
  <si>
    <t>11.1.6</t>
  </si>
  <si>
    <t>TOMADA TELEFÔNICA RJ-11</t>
  </si>
  <si>
    <t>11.1.7</t>
  </si>
  <si>
    <t>CABO TELEFONICO CCI-50 1 PAR</t>
  </si>
  <si>
    <t>ENTRADA DE ENERGIA ELÉTRICA AÉREA MONOFÁSICA 50A COM POSTE DE CONCRETO, INCLUSIVE CABEAMENTO, CAIXA DE PROTEÇÃO PARA MEDIDOR E ATERRAMENTO.</t>
  </si>
  <si>
    <t>11.1.8</t>
  </si>
  <si>
    <t xml:space="preserve">DISJUNTOR MONOPOLAR DE 10 A 32-A </t>
  </si>
  <si>
    <t>11.1.11</t>
  </si>
  <si>
    <t>DISJUNTOR MONOPOLAR DE 35 A 50-A</t>
  </si>
  <si>
    <t>11.1.12</t>
  </si>
  <si>
    <t>QUADRO DE DISTRIBUIÇÃO DE EMBUTIR EM PVC CB 12E - 80A</t>
  </si>
  <si>
    <t>11.1.13</t>
  </si>
  <si>
    <t>LUMINÁRIA DE SOBREPOR COM REFLETOR DE ALUMÍNIO E ALETAS 2X14W</t>
  </si>
  <si>
    <t>11.1.15</t>
  </si>
  <si>
    <t>CABO DE COBRE NU No. 10 MM2 (11,11M /KG)</t>
  </si>
  <si>
    <t>11.1.18</t>
  </si>
  <si>
    <t>FIO ISOLADO PVC 750 V, No. 1,5 MM2</t>
  </si>
  <si>
    <t>11.1.19</t>
  </si>
  <si>
    <t>CABO ISOLADO PVC 750 V. No. 2,5 MM2</t>
  </si>
  <si>
    <t>11.1.22</t>
  </si>
  <si>
    <t>CABO ISOLADO PVC 750 V. No. 4 MM2</t>
  </si>
  <si>
    <t>11.1.25</t>
  </si>
  <si>
    <t>ELETRODUTO PVC FLEXÍVEL - MANGUEIRA CORRUGADA LEVE - DIAM. 25MM</t>
  </si>
  <si>
    <t>11.1.26</t>
  </si>
  <si>
    <t>74114/1</t>
  </si>
  <si>
    <t>PONTO PARA CHUVEIRO ELETRICO COM CAIXA, ELETRODUTO E FIO</t>
  </si>
  <si>
    <t>11.2</t>
  </si>
  <si>
    <t>HIDRÁULICAS</t>
  </si>
  <si>
    <t>11.2.3</t>
  </si>
  <si>
    <t>CAIXA DAGUA POLIETILENO 1000LTS.C/TAMPA</t>
  </si>
  <si>
    <t>11.2.4</t>
  </si>
  <si>
    <t>JOELHO 90 GRAUS SOLDAVEL DIAMETRO 50 MM (1")</t>
  </si>
  <si>
    <t>11.2.7</t>
  </si>
  <si>
    <t>JOELHO 90 GRAUS SOLDAVEL DIAMETRO 32 MM</t>
  </si>
  <si>
    <t>11.2.8</t>
  </si>
  <si>
    <t>VÁLVULA DE ESFERA BRUTA, BRONZE, ROSCÁVEL, 1/2 , INSTALADO EM RESERVAÇÃO 
DE ÁGUA DE EDIFICAÇÃO QUE POSSUA RESERVATÓRIO DE FIBRA/FIBROCIMENTO - FORNECIMENTO E INSTALAÇÃO. AF_06/2016</t>
  </si>
  <si>
    <t>11.2.9</t>
  </si>
  <si>
    <t>REGISTRO DE GAVETA BRUTO DIAMETRO 3/4"</t>
  </si>
  <si>
    <t>11.2.10</t>
  </si>
  <si>
    <t>080903</t>
  </si>
  <si>
    <t>REGISTRO DE GAVETA BRUTO DIAMETRO 1"</t>
  </si>
  <si>
    <t>11.2.11</t>
  </si>
  <si>
    <t>REGISTRO DE PRESSAO C/CANOPLA CROMADA DIAM.3/4"</t>
  </si>
  <si>
    <t>11.2.12</t>
  </si>
  <si>
    <t>080927</t>
  </si>
  <si>
    <t>REGISTRO DE GAVETA C/CANOPLA DIAMETRO 1"</t>
  </si>
  <si>
    <t>11.2.13</t>
  </si>
  <si>
    <t>TE, PVC, SOLDÁVEL, DN 25MM, INSTALADO EM RAMAL DE DISTRIBUIÇÃO DE ÁGUA FORNECIMENTO E INSTALAÇÃO</t>
  </si>
  <si>
    <t>11.2.14</t>
  </si>
  <si>
    <t>89620</t>
  </si>
  <si>
    <t>TE, PVC, SOLDÁVEL, DN 32MM, INSTALADO EM PRUMADA DE ÁGUA FORNECIMENTO E INSTALAÇÃO</t>
  </si>
  <si>
    <t>11.2.15</t>
  </si>
  <si>
    <t>TUBO SOLDAVEL PVC MARROM DIAMETRO 25 mm</t>
  </si>
  <si>
    <t>11.2.16</t>
  </si>
  <si>
    <t>TUBO SOLDAVEL PVC MARROM DIAMETRO 32 mm</t>
  </si>
  <si>
    <t>11.2.18</t>
  </si>
  <si>
    <t>ADAPTAD.PVC SOLD.LONGO C/FLANGES LIVRES P/CX.DAGUA 32X1"</t>
  </si>
  <si>
    <t>11.2.19</t>
  </si>
  <si>
    <t>89653</t>
  </si>
  <si>
    <t>BUCHA REDUÇÃO 22X15mm CPVC</t>
  </si>
  <si>
    <t>11.2.20</t>
  </si>
  <si>
    <t>89651</t>
  </si>
  <si>
    <t>LUVA AQUATHERM 15 mm CPVC</t>
  </si>
  <si>
    <t>Und</t>
  </si>
  <si>
    <t>11.2.21</t>
  </si>
  <si>
    <t>LUVA AQUATHERM 22 mm CPVC</t>
  </si>
  <si>
    <t>11.2.22</t>
  </si>
  <si>
    <t>89703</t>
  </si>
  <si>
    <t>TÊ MISTURADOR AQUATHERM 15 mm CPVC</t>
  </si>
  <si>
    <t>11.2.23</t>
  </si>
  <si>
    <t>89637</t>
  </si>
  <si>
    <t>JOELHO 90º AQUATHERM 15 mm CPVC</t>
  </si>
  <si>
    <t>11.2.24</t>
  </si>
  <si>
    <t>89645</t>
  </si>
  <si>
    <t>JOELHO DE TRANSIÇÃO AQUATHERM 15X1/2"</t>
  </si>
  <si>
    <t>11.2.25</t>
  </si>
  <si>
    <t>89633</t>
  </si>
  <si>
    <t>TUBO, CPVC, SOLDÁVEL, DN 15MM, INSTALADO EM RAMAL OU SUB-RAMAL DE ÁGUA FORNECIMENTO E INSTALAÇÃO</t>
  </si>
  <si>
    <t>TORNEIRA BOIA DIAMETRO 1" (25 MM )</t>
  </si>
  <si>
    <t>11.3</t>
  </si>
  <si>
    <t>ESGOTO</t>
  </si>
  <si>
    <t>11.3.1</t>
  </si>
  <si>
    <t>74166/1</t>
  </si>
  <si>
    <t>CAIXA DE INSPEÇÃO EM CONCRETO PRÉ-MOLDADO DN 60CM COM TAMPA H= 60CM - FORNECIMENTO E INSTALACAO</t>
  </si>
  <si>
    <t>11.3.2</t>
  </si>
  <si>
    <t>FOSSA SEPTICA 1500 LITROS COM IMPERMEABILIZAÇÃO</t>
  </si>
  <si>
    <t>11.3.3</t>
  </si>
  <si>
    <t>SUMIDOURO COM DIÂMETRO=1,60M E PROFUNDIDADE=4,50 M</t>
  </si>
  <si>
    <t>11.3.4</t>
  </si>
  <si>
    <t>CAIXA DE GORDURA 50 l. CONCRETO PADRÃO AGETOP IMPERMEABILIZADA</t>
  </si>
  <si>
    <t>11.3.5</t>
  </si>
  <si>
    <t>CORPO CX. SIFONADA DIAM. 100 X 100 X 50</t>
  </si>
  <si>
    <t>11.3.6</t>
  </si>
  <si>
    <t>CORPO CX. SIFONADA DIAM. 150 X 185 X 75</t>
  </si>
  <si>
    <t>11.3.7</t>
  </si>
  <si>
    <t xml:space="preserve">CURVA 45 GRAUS DIAMETRO 100 MM     </t>
  </si>
  <si>
    <t>11.3.9</t>
  </si>
  <si>
    <t>CURVA 90 GRAUS CURTA DIAM. 40 MM</t>
  </si>
  <si>
    <t>11.3.10</t>
  </si>
  <si>
    <t>JOELHO 90 GRAUS DIAMETRO 40 MM</t>
  </si>
  <si>
    <t>11.3.11</t>
  </si>
  <si>
    <t>JOELHO 90 GRAUS C/ANEL 40 mm</t>
  </si>
  <si>
    <t>11.3.12</t>
  </si>
  <si>
    <t>JOELHO 90 GRAUS DIAMETRO 100 MM</t>
  </si>
  <si>
    <t>11.3.13</t>
  </si>
  <si>
    <t>JOELHO 90 GRAUS, PVC, SERIE NORMAL, ESGOTO PREDIAL, DN 40 MMJUNTA SOLDÁVEL, FORNECIDO E INSTALADO EM RAMAL DE DESCARGA OU RAMAL DE ESGOTO SANITÁRIO</t>
  </si>
  <si>
    <t>11.3.16</t>
  </si>
  <si>
    <t>TUBO PVC, SERIE NORMAL, ESGOTO PREDIAL, DN 100 MM, FORNECIDO E INSTALADO EM RAMAL DE DESCARGA OU RAMAL DE ESGOTO SANITÁR</t>
  </si>
  <si>
    <t>11.3.17</t>
  </si>
  <si>
    <t>89711</t>
  </si>
  <si>
    <t>TUBO PVC, SERIE NORMAL, ESGOTO PREDIAL, DN 40 MM, FORNECIDO E INSTALADO EM RAMAL DE DESCARGA OU RAMAL DE ESGOTO SANITÁRIO</t>
  </si>
  <si>
    <t>11.3.18</t>
  </si>
  <si>
    <t>89712</t>
  </si>
  <si>
    <t>TUBO PVC, SERIE NORMAL, ESGOTO PREDIAL, DN 50 MM, FORNECIDO E INSTALADO EM RAMAL DE DESCARGA OU RAMAL DE ESGOTO SANITÁRIO</t>
  </si>
  <si>
    <t>11.3.19</t>
  </si>
  <si>
    <t>89713</t>
  </si>
  <si>
    <t xml:space="preserve">TUBO PVC, SERIE NORMAL, ESGOTO PREDIAL, DN 75 MM, FORNECIDO E INSTALADO EM RAMAL DE DESCARGA OU RAMAL DE ESGOTO SANITÁRIO </t>
  </si>
  <si>
    <t>11.3.20</t>
  </si>
  <si>
    <t>89573</t>
  </si>
  <si>
    <t>TÊ, PVC, SERIE R, ÁGUA PLUVIAL, DN 100 X 75 MM, JUNTA ELÁSTICA, FORNECIDO E INSTALADO EM RAMAL DE ENCAMINHAMENTO.</t>
  </si>
  <si>
    <t>11.4</t>
  </si>
  <si>
    <t>APARELHOS</t>
  </si>
  <si>
    <t>11.4.1</t>
  </si>
  <si>
    <t>VASO SANITÁRIO SIFONADO COM CAIXA ACOPLADA LOUÇA BRANCA - PADRÃO MÉDIO - FORNECIMENTO E INSTALAÇÃO</t>
  </si>
  <si>
    <t>11.4.2</t>
  </si>
  <si>
    <t>LAVATÓRIO LOUÇA BRANCA SUSPENSO, 29,5 X 39CM OU EQUIVALENTE, PADRÃO POPULAR, INCLUSO SIFÃO TIPO GARRAFA EM PVC, VÁLVULA E ENGATE FLEXÍVEL 30CM EM PLÁSTICO E TORNEIRA CROMADA DE MESA, PADRÃO POPULAR - FORNECIMENTO E INSTALAÇÃO.</t>
  </si>
  <si>
    <t>11.4.3</t>
  </si>
  <si>
    <t>TANQUE SIMPLES PRE-MOLDADO DE CONCRETO COM VALVULA EM PLASTICO BRANCO 1.1/4"X1.1/2", SIFAO PLASTICO TIPO COPO 1.1/4" E TORNEIRA PLASTICA 3/4  " - FORNECIMENTO E INSTALACAO</t>
  </si>
  <si>
    <t>11.4.4</t>
  </si>
  <si>
    <t>TORNEIRA CROMADA 1/2" OU 3/4" PARA LAVATORIO, PADRÃO POPULAR, COM ENGATE FLEXIVEL PLASTICO 1/2"X30CM - FORNECIMENTO E INSTALACAO</t>
  </si>
  <si>
    <t>11.4.5</t>
  </si>
  <si>
    <t>BANCADA DE MÁRMORE SINTÉTICO 120 X 60CM, COM CUBA INTEGRADA, INCLUSO SIFÃO TIPO GARRAFA EM PVC, VÁLVULA EM PLÁSTICO CROMADO TIPO AMERICANA E TORNEIRA CROMADA LONGA, DE PAREDE, PADRÃO POPULAR - FORNECIMENTO E INSTALAÇÃO.</t>
  </si>
  <si>
    <t>11.4.6</t>
  </si>
  <si>
    <t>TORNEIRA CROMADA LONGA, DE PAREDE, 1/2" OU 3/4", PARA PIA DE COZINHA, PADRÃO POPULAR</t>
  </si>
  <si>
    <t>11.4.7</t>
  </si>
  <si>
    <t>86883-ADAP(20262-IN)</t>
  </si>
  <si>
    <t>SIFÃO DO TIPO FLEXÍVEL EM PVC 3/4" X 1.1/2" - FORNECIMENTO E INSTALAÇÃO</t>
  </si>
  <si>
    <t>CUSTO DO ITEM</t>
  </si>
  <si>
    <t>LIMPEZA DA OBRA</t>
  </si>
  <si>
    <t>12.1</t>
  </si>
  <si>
    <t>LIMPEZA FINAL DA OBRA</t>
  </si>
  <si>
    <t>M²</t>
  </si>
  <si>
    <t>TOTAL SEM BDI</t>
  </si>
  <si>
    <t>TOTAL COM BDI</t>
  </si>
  <si>
    <t xml:space="preserve">Data: </t>
  </si>
  <si>
    <t xml:space="preserve"> 16 de Novembro de 2020</t>
  </si>
  <si>
    <t>BDI - 27,45%</t>
  </si>
  <si>
    <t>TOTAL GERAL</t>
  </si>
  <si>
    <t xml:space="preserve">                                                       Larine Nayara Silva Menozzi </t>
  </si>
  <si>
    <t xml:space="preserve">                        Eng. Civil : 241933/D-MG- GO</t>
  </si>
  <si>
    <t xml:space="preserve">                        Prefeitura de São Simão 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</si>
</sst>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_-&quot;R$ &quot;* #,##0.00_-;&quot;-R$ &quot;* #,##0.00_-;_-&quot;R$ &quot;* \-??_-;_-@_-"/>
    <numFmt numFmtId="167" formatCode="0.0"/>
    <numFmt numFmtId="168" formatCode="&quot;R$ &quot;#,##0.00"/>
    <numFmt numFmtId="169" formatCode="dd/mm/yy"/>
    <numFmt numFmtId="170" formatCode="0.000%"/>
    <numFmt numFmtId="171" formatCode="&quot;R$&quot;\ #,##0.00"/>
    <numFmt numFmtId="172" formatCode="#.##0"/>
    <numFmt numFmtId="173" formatCode="_(* #,##0.000_);_(* \(#,##0.000\);_(* &quot;-&quot;?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005AAA"/>
      <name val="Courier New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1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6" tint="0.39997558519241921"/>
        <bgColor indexed="11"/>
      </patternFill>
    </fill>
    <fill>
      <patternFill patternType="solid">
        <fgColor theme="6" tint="0.39997558519241921"/>
        <bgColor indexed="1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5C167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165" fontId="22" fillId="0" borderId="0"/>
    <xf numFmtId="166" fontId="22" fillId="0" borderId="0"/>
    <xf numFmtId="0" fontId="22" fillId="0" borderId="0"/>
    <xf numFmtId="0" fontId="9" fillId="3" borderId="0" applyNumberFormat="0" applyBorder="0" applyAlignment="0" applyProtection="0"/>
    <xf numFmtId="166" fontId="22" fillId="0" borderId="0" applyFill="0" applyBorder="0" applyAlignment="0" applyProtection="0"/>
    <xf numFmtId="0" fontId="10" fillId="22" borderId="0" applyNumberFormat="0" applyBorder="0" applyAlignment="0" applyProtection="0"/>
    <xf numFmtId="0" fontId="22" fillId="23" borderId="4" applyNumberFormat="0" applyAlignment="0" applyProtection="0"/>
    <xf numFmtId="9" fontId="22" fillId="0" borderId="0" applyFill="0" applyBorder="0" applyAlignment="0" applyProtection="0"/>
    <xf numFmtId="0" fontId="11" fillId="16" borderId="5" applyNumberFormat="0" applyAlignment="0" applyProtection="0"/>
    <xf numFmtId="165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2" fillId="0" borderId="0"/>
    <xf numFmtId="166" fontId="22" fillId="0" borderId="0" applyFill="0" applyBorder="0" applyAlignment="0" applyProtection="0"/>
    <xf numFmtId="165" fontId="22" fillId="0" borderId="0" applyFill="0" applyBorder="0" applyAlignment="0" applyProtection="0"/>
    <xf numFmtId="0" fontId="1" fillId="0" borderId="0"/>
  </cellStyleXfs>
  <cellXfs count="281">
    <xf numFmtId="0" fontId="0" fillId="0" borderId="0" xfId="0"/>
    <xf numFmtId="0" fontId="19" fillId="24" borderId="0" xfId="0" applyFont="1" applyFill="1"/>
    <xf numFmtId="0" fontId="20" fillId="24" borderId="0" xfId="0" applyFont="1" applyFill="1"/>
    <xf numFmtId="0" fontId="21" fillId="24" borderId="0" xfId="0" applyFont="1" applyFill="1" applyBorder="1"/>
    <xf numFmtId="0" fontId="21" fillId="24" borderId="0" xfId="0" applyFont="1" applyFill="1"/>
    <xf numFmtId="0" fontId="21" fillId="24" borderId="0" xfId="0" applyFont="1" applyFill="1" applyBorder="1" applyAlignment="1">
      <alignment horizontal="center" vertical="center"/>
    </xf>
    <xf numFmtId="171" fontId="21" fillId="24" borderId="0" xfId="0" applyNumberFormat="1" applyFont="1" applyFill="1"/>
    <xf numFmtId="7" fontId="19" fillId="24" borderId="0" xfId="0" applyNumberFormat="1" applyFont="1" applyFill="1"/>
    <xf numFmtId="0" fontId="21" fillId="24" borderId="0" xfId="0" applyFont="1" applyFill="1" applyAlignment="1">
      <alignment vertical="center"/>
    </xf>
    <xf numFmtId="49" fontId="24" fillId="0" borderId="0" xfId="0" applyNumberFormat="1" applyFont="1" applyAlignment="1">
      <alignment horizontal="left"/>
    </xf>
    <xf numFmtId="173" fontId="21" fillId="24" borderId="0" xfId="0" applyNumberFormat="1" applyFont="1" applyFill="1"/>
    <xf numFmtId="2" fontId="0" fillId="0" borderId="0" xfId="0" applyNumberFormat="1"/>
    <xf numFmtId="0" fontId="21" fillId="24" borderId="0" xfId="0" applyFont="1" applyFill="1" applyAlignment="1">
      <alignment wrapText="1"/>
    </xf>
    <xf numFmtId="0" fontId="21" fillId="24" borderId="0" xfId="0" applyFont="1" applyFill="1" applyAlignment="1"/>
    <xf numFmtId="0" fontId="21" fillId="24" borderId="0" xfId="0" applyFont="1" applyFill="1" applyAlignment="1">
      <alignment horizontal="right"/>
    </xf>
    <xf numFmtId="0" fontId="29" fillId="24" borderId="0" xfId="0" applyFont="1" applyFill="1"/>
    <xf numFmtId="0" fontId="29" fillId="24" borderId="0" xfId="0" applyFont="1" applyFill="1" applyBorder="1" applyAlignment="1">
      <alignment horizontal="center" vertical="center"/>
    </xf>
    <xf numFmtId="165" fontId="31" fillId="30" borderId="13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49" fontId="31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/>
    <xf numFmtId="165" fontId="29" fillId="24" borderId="0" xfId="39" applyFont="1" applyFill="1" applyBorder="1" applyAlignment="1" applyProtection="1">
      <alignment vertical="center"/>
    </xf>
    <xf numFmtId="0" fontId="30" fillId="24" borderId="0" xfId="0" applyFont="1" applyFill="1"/>
    <xf numFmtId="0" fontId="30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Alignment="1">
      <alignment horizontal="center"/>
    </xf>
    <xf numFmtId="49" fontId="31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 vertical="center"/>
    </xf>
    <xf numFmtId="165" fontId="29" fillId="24" borderId="0" xfId="39" applyFont="1" applyFill="1" applyBorder="1" applyAlignment="1" applyProtection="1"/>
    <xf numFmtId="165" fontId="29" fillId="24" borderId="0" xfId="0" applyNumberFormat="1" applyFont="1" applyFill="1"/>
    <xf numFmtId="43" fontId="29" fillId="24" borderId="0" xfId="0" applyNumberFormat="1" applyFont="1" applyFill="1"/>
    <xf numFmtId="165" fontId="30" fillId="24" borderId="0" xfId="0" applyNumberFormat="1" applyFont="1" applyFill="1"/>
    <xf numFmtId="7" fontId="29" fillId="24" borderId="0" xfId="0" applyNumberFormat="1" applyFont="1" applyFill="1"/>
    <xf numFmtId="170" fontId="29" fillId="24" borderId="0" xfId="37" applyNumberFormat="1" applyFont="1" applyFill="1" applyBorder="1" applyAlignment="1" applyProtection="1"/>
    <xf numFmtId="167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/>
    </xf>
    <xf numFmtId="168" fontId="29" fillId="0" borderId="13" xfId="34" applyNumberFormat="1" applyFont="1" applyFill="1" applyBorder="1" applyAlignment="1" applyProtection="1">
      <alignment horizontal="right" vertical="center"/>
    </xf>
    <xf numFmtId="0" fontId="29" fillId="0" borderId="13" xfId="49" applyFont="1" applyFill="1" applyBorder="1" applyAlignment="1">
      <alignment vertical="center" wrapText="1"/>
    </xf>
    <xf numFmtId="168" fontId="29" fillId="0" borderId="13" xfId="50" applyNumberFormat="1" applyFont="1" applyFill="1" applyBorder="1" applyAlignment="1" applyProtection="1">
      <alignment horizontal="center" vertical="center"/>
    </xf>
    <xf numFmtId="166" fontId="29" fillId="0" borderId="13" xfId="34" applyFont="1" applyFill="1" applyBorder="1" applyAlignment="1">
      <alignment horizontal="right" vertical="center"/>
    </xf>
    <xf numFmtId="165" fontId="27" fillId="25" borderId="13" xfId="0" applyNumberFormat="1" applyFont="1" applyFill="1" applyBorder="1" applyAlignment="1">
      <alignment vertical="center"/>
    </xf>
    <xf numFmtId="0" fontId="27" fillId="28" borderId="13" xfId="0" applyFont="1" applyFill="1" applyBorder="1" applyAlignment="1">
      <alignment horizontal="center" vertical="center"/>
    </xf>
    <xf numFmtId="0" fontId="27" fillId="28" borderId="13" xfId="0" applyFont="1" applyFill="1" applyBorder="1" applyAlignment="1">
      <alignment vertical="center"/>
    </xf>
    <xf numFmtId="0" fontId="29" fillId="28" borderId="13" xfId="0" applyFont="1" applyFill="1" applyBorder="1" applyAlignment="1">
      <alignment horizontal="center" vertical="center"/>
    </xf>
    <xf numFmtId="165" fontId="29" fillId="28" borderId="13" xfId="39" applyFont="1" applyFill="1" applyBorder="1" applyAlignment="1" applyProtection="1">
      <alignment vertical="center"/>
    </xf>
    <xf numFmtId="0" fontId="30" fillId="28" borderId="13" xfId="0" applyFont="1" applyFill="1" applyBorder="1" applyAlignment="1">
      <alignment vertical="center"/>
    </xf>
    <xf numFmtId="0" fontId="29" fillId="28" borderId="13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/>
    </xf>
    <xf numFmtId="49" fontId="31" fillId="25" borderId="13" xfId="0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vertical="center"/>
    </xf>
    <xf numFmtId="166" fontId="29" fillId="24" borderId="13" xfId="34" applyFont="1" applyFill="1" applyBorder="1" applyAlignment="1" applyProtection="1">
      <alignment horizontal="right" vertical="center"/>
    </xf>
    <xf numFmtId="168" fontId="29" fillId="0" borderId="13" xfId="34" applyNumberFormat="1" applyFont="1" applyFill="1" applyBorder="1" applyAlignment="1" applyProtection="1">
      <alignment horizontal="center" vertical="center"/>
    </xf>
    <xf numFmtId="166" fontId="30" fillId="24" borderId="13" xfId="34" applyFont="1" applyFill="1" applyBorder="1" applyAlignment="1" applyProtection="1">
      <alignment horizontal="right" vertical="center"/>
    </xf>
    <xf numFmtId="166" fontId="29" fillId="0" borderId="13" xfId="34" applyFont="1" applyFill="1" applyBorder="1" applyAlignment="1" applyProtection="1">
      <alignment horizontal="right" vertical="center"/>
    </xf>
    <xf numFmtId="0" fontId="30" fillId="24" borderId="13" xfId="0" applyFont="1" applyFill="1" applyBorder="1"/>
    <xf numFmtId="0" fontId="29" fillId="27" borderId="13" xfId="0" applyFont="1" applyFill="1" applyBorder="1" applyAlignment="1">
      <alignment horizontal="center" vertical="center" wrapText="1"/>
    </xf>
    <xf numFmtId="166" fontId="29" fillId="0" borderId="13" xfId="34" applyFont="1" applyFill="1" applyBorder="1" applyAlignment="1" applyProtection="1">
      <alignment vertical="center"/>
    </xf>
    <xf numFmtId="0" fontId="29" fillId="27" borderId="13" xfId="0" applyFont="1" applyFill="1" applyBorder="1" applyAlignment="1">
      <alignment vertical="center" wrapText="1"/>
    </xf>
    <xf numFmtId="49" fontId="31" fillId="31" borderId="13" xfId="0" applyNumberFormat="1" applyFont="1" applyFill="1" applyBorder="1" applyAlignment="1">
      <alignment horizontal="center" vertical="center"/>
    </xf>
    <xf numFmtId="0" fontId="29" fillId="31" borderId="13" xfId="0" applyFont="1" applyFill="1" applyBorder="1" applyAlignment="1">
      <alignment horizontal="center" vertical="center"/>
    </xf>
    <xf numFmtId="165" fontId="29" fillId="31" borderId="13" xfId="39" applyFont="1" applyFill="1" applyBorder="1" applyAlignment="1" applyProtection="1">
      <alignment vertical="center"/>
    </xf>
    <xf numFmtId="0" fontId="30" fillId="31" borderId="13" xfId="0" applyFont="1" applyFill="1" applyBorder="1" applyAlignment="1">
      <alignment vertical="center"/>
    </xf>
    <xf numFmtId="0" fontId="27" fillId="31" borderId="13" xfId="0" applyFont="1" applyFill="1" applyBorder="1" applyAlignment="1">
      <alignment horizontal="center" vertical="center"/>
    </xf>
    <xf numFmtId="0" fontId="27" fillId="31" borderId="13" xfId="0" applyFont="1" applyFill="1" applyBorder="1" applyAlignment="1" applyProtection="1">
      <alignment vertical="center"/>
    </xf>
    <xf numFmtId="165" fontId="30" fillId="31" borderId="13" xfId="0" applyNumberFormat="1" applyFont="1" applyFill="1" applyBorder="1" applyAlignment="1">
      <alignment vertical="center"/>
    </xf>
    <xf numFmtId="165" fontId="29" fillId="31" borderId="13" xfId="0" applyNumberFormat="1" applyFont="1" applyFill="1" applyBorder="1" applyAlignment="1">
      <alignment vertical="center"/>
    </xf>
    <xf numFmtId="166" fontId="29" fillId="0" borderId="13" xfId="34" applyFont="1" applyBorder="1" applyAlignment="1">
      <alignment horizontal="right" vertical="center"/>
    </xf>
    <xf numFmtId="0" fontId="32" fillId="31" borderId="13" xfId="0" applyFont="1" applyFill="1" applyBorder="1" applyAlignment="1">
      <alignment horizontal="center" vertical="center"/>
    </xf>
    <xf numFmtId="165" fontId="32" fillId="31" borderId="13" xfId="39" applyFont="1" applyFill="1" applyBorder="1" applyAlignment="1" applyProtection="1">
      <alignment vertical="center"/>
    </xf>
    <xf numFmtId="0" fontId="32" fillId="31" borderId="13" xfId="0" applyFont="1" applyFill="1" applyBorder="1" applyAlignment="1">
      <alignment vertical="center"/>
    </xf>
    <xf numFmtId="0" fontId="32" fillId="24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29" fillId="24" borderId="13" xfId="49" applyFont="1" applyFill="1" applyBorder="1" applyAlignment="1">
      <alignment horizontal="center" vertical="center"/>
    </xf>
    <xf numFmtId="49" fontId="31" fillId="27" borderId="13" xfId="0" applyNumberFormat="1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vertical="center" wrapText="1"/>
    </xf>
    <xf numFmtId="2" fontId="29" fillId="29" borderId="13" xfId="0" applyNumberFormat="1" applyFont="1" applyFill="1" applyBorder="1" applyAlignment="1">
      <alignment horizontal="center" vertical="center"/>
    </xf>
    <xf numFmtId="0" fontId="30" fillId="30" borderId="13" xfId="0" applyFont="1" applyFill="1" applyBorder="1"/>
    <xf numFmtId="166" fontId="29" fillId="30" borderId="13" xfId="34" applyFont="1" applyFill="1" applyBorder="1" applyAlignment="1">
      <alignment horizontal="right" vertical="center"/>
    </xf>
    <xf numFmtId="0" fontId="29" fillId="25" borderId="13" xfId="0" applyFont="1" applyFill="1" applyBorder="1" applyAlignment="1">
      <alignment horizontal="center"/>
    </xf>
    <xf numFmtId="0" fontId="29" fillId="25" borderId="13" xfId="0" applyFont="1" applyFill="1" applyBorder="1"/>
    <xf numFmtId="165" fontId="29" fillId="25" borderId="13" xfId="39" applyFont="1" applyFill="1" applyBorder="1" applyAlignment="1" applyProtection="1">
      <alignment vertical="center"/>
    </xf>
    <xf numFmtId="0" fontId="30" fillId="25" borderId="13" xfId="0" applyFont="1" applyFill="1" applyBorder="1" applyAlignment="1">
      <alignment vertical="center"/>
    </xf>
    <xf numFmtId="0" fontId="27" fillId="31" borderId="13" xfId="0" applyFont="1" applyFill="1" applyBorder="1" applyAlignment="1">
      <alignment vertical="center"/>
    </xf>
    <xf numFmtId="0" fontId="30" fillId="27" borderId="13" xfId="49" applyFont="1" applyFill="1" applyBorder="1" applyAlignment="1">
      <alignment vertical="center"/>
    </xf>
    <xf numFmtId="4" fontId="29" fillId="27" borderId="13" xfId="49" applyNumberFormat="1" applyFont="1" applyFill="1" applyBorder="1" applyAlignment="1">
      <alignment vertical="center"/>
    </xf>
    <xf numFmtId="0" fontId="29" fillId="27" borderId="13" xfId="49" applyFont="1" applyFill="1" applyBorder="1" applyAlignment="1">
      <alignment vertical="center"/>
    </xf>
    <xf numFmtId="0" fontId="30" fillId="25" borderId="13" xfId="0" applyFont="1" applyFill="1" applyBorder="1"/>
    <xf numFmtId="0" fontId="31" fillId="25" borderId="13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30" fillId="27" borderId="13" xfId="49" applyFont="1" applyFill="1" applyBorder="1" applyAlignment="1">
      <alignment horizontal="left" vertical="center"/>
    </xf>
    <xf numFmtId="0" fontId="29" fillId="27" borderId="13" xfId="49" applyFont="1" applyFill="1" applyBorder="1" applyAlignment="1">
      <alignment horizontal="left" vertical="center"/>
    </xf>
    <xf numFmtId="0" fontId="29" fillId="27" borderId="13" xfId="49" applyFont="1" applyFill="1" applyBorder="1" applyAlignment="1">
      <alignment horizontal="left" vertical="center" wrapText="1"/>
    </xf>
    <xf numFmtId="0" fontId="27" fillId="30" borderId="13" xfId="0" applyFont="1" applyFill="1" applyBorder="1" applyAlignment="1">
      <alignment horizontal="center" vertical="center"/>
    </xf>
    <xf numFmtId="49" fontId="31" fillId="25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 vertical="center"/>
    </xf>
    <xf numFmtId="167" fontId="29" fillId="0" borderId="19" xfId="0" applyNumberFormat="1" applyFont="1" applyFill="1" applyBorder="1" applyAlignment="1">
      <alignment vertical="center"/>
    </xf>
    <xf numFmtId="167" fontId="29" fillId="0" borderId="20" xfId="0" applyNumberFormat="1" applyFont="1" applyFill="1" applyBorder="1" applyAlignment="1">
      <alignment vertical="center"/>
    </xf>
    <xf numFmtId="167" fontId="29" fillId="0" borderId="17" xfId="0" applyNumberFormat="1" applyFont="1" applyFill="1" applyBorder="1" applyAlignment="1">
      <alignment vertical="center"/>
    </xf>
    <xf numFmtId="167" fontId="29" fillId="0" borderId="14" xfId="0" applyNumberFormat="1" applyFont="1" applyFill="1" applyBorder="1" applyAlignment="1">
      <alignment vertical="center"/>
    </xf>
    <xf numFmtId="0" fontId="27" fillId="32" borderId="13" xfId="0" applyNumberFormat="1" applyFont="1" applyFill="1" applyBorder="1" applyAlignment="1" applyProtection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left" vertical="center"/>
    </xf>
    <xf numFmtId="0" fontId="27" fillId="32" borderId="13" xfId="0" applyNumberFormat="1" applyFont="1" applyFill="1" applyBorder="1" applyAlignment="1" applyProtection="1">
      <alignment vertical="center"/>
    </xf>
    <xf numFmtId="0" fontId="31" fillId="32" borderId="13" xfId="0" applyNumberFormat="1" applyFont="1" applyFill="1" applyBorder="1" applyAlignment="1" applyProtection="1">
      <alignment vertical="center"/>
    </xf>
    <xf numFmtId="0" fontId="29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9" fillId="33" borderId="13" xfId="0" applyFont="1" applyFill="1" applyBorder="1" applyAlignment="1">
      <alignment horizontal="center" vertical="center"/>
    </xf>
    <xf numFmtId="165" fontId="29" fillId="33" borderId="13" xfId="39" applyFont="1" applyFill="1" applyBorder="1" applyAlignment="1" applyProtection="1">
      <alignment vertical="center"/>
    </xf>
    <xf numFmtId="0" fontId="30" fillId="33" borderId="13" xfId="0" applyFont="1" applyFill="1" applyBorder="1" applyAlignment="1">
      <alignment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49" fontId="31" fillId="24" borderId="12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vertical="center"/>
    </xf>
    <xf numFmtId="165" fontId="27" fillId="25" borderId="12" xfId="0" applyNumberFormat="1" applyFont="1" applyFill="1" applyBorder="1" applyAlignment="1">
      <alignment vertical="center"/>
    </xf>
    <xf numFmtId="7" fontId="27" fillId="25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21" fillId="24" borderId="0" xfId="0" applyNumberFormat="1" applyFont="1" applyFill="1" applyBorder="1"/>
    <xf numFmtId="49" fontId="31" fillId="33" borderId="13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/>
    </xf>
    <xf numFmtId="17" fontId="27" fillId="24" borderId="16" xfId="0" applyNumberFormat="1" applyFont="1" applyFill="1" applyBorder="1" applyAlignment="1">
      <alignment vertical="center"/>
    </xf>
    <xf numFmtId="10" fontId="27" fillId="24" borderId="16" xfId="0" applyNumberFormat="1" applyFont="1" applyFill="1" applyBorder="1" applyAlignment="1"/>
    <xf numFmtId="0" fontId="27" fillId="24" borderId="16" xfId="0" applyFont="1" applyFill="1" applyBorder="1" applyAlignment="1"/>
    <xf numFmtId="0" fontId="2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7" fontId="27" fillId="24" borderId="0" xfId="0" applyNumberFormat="1" applyFont="1" applyFill="1" applyBorder="1" applyAlignment="1">
      <alignment vertical="center"/>
    </xf>
    <xf numFmtId="10" fontId="27" fillId="24" borderId="0" xfId="0" applyNumberFormat="1" applyFont="1" applyFill="1" applyBorder="1" applyAlignment="1"/>
    <xf numFmtId="0" fontId="27" fillId="24" borderId="0" xfId="0" applyFont="1" applyFill="1" applyBorder="1" applyAlignment="1"/>
    <xf numFmtId="44" fontId="22" fillId="0" borderId="13" xfId="34" applyNumberFormat="1" applyFill="1" applyBorder="1" applyAlignment="1">
      <alignment vertical="center" wrapText="1"/>
    </xf>
    <xf numFmtId="44" fontId="22" fillId="0" borderId="13" xfId="34" applyNumberFormat="1" applyFill="1" applyBorder="1" applyAlignment="1" applyProtection="1">
      <alignment horizontal="right" vertical="center"/>
    </xf>
    <xf numFmtId="44" fontId="22" fillId="0" borderId="13" xfId="34" applyNumberFormat="1" applyFill="1" applyBorder="1" applyAlignment="1">
      <alignment horizontal="right" vertical="center"/>
    </xf>
    <xf numFmtId="44" fontId="29" fillId="0" borderId="13" xfId="34" applyNumberFormat="1" applyFont="1" applyFill="1" applyBorder="1" applyAlignment="1">
      <alignment horizontal="right" vertical="center"/>
    </xf>
    <xf numFmtId="44" fontId="29" fillId="0" borderId="13" xfId="34" applyNumberFormat="1" applyFont="1" applyFill="1" applyBorder="1" applyAlignment="1" applyProtection="1">
      <alignment horizontal="right" vertical="center"/>
    </xf>
    <xf numFmtId="165" fontId="29" fillId="33" borderId="13" xfId="39" applyFont="1" applyFill="1" applyBorder="1" applyAlignment="1" applyProtection="1">
      <alignment horizontal="center" vertical="center"/>
    </xf>
    <xf numFmtId="0" fontId="27" fillId="33" borderId="13" xfId="0" applyFont="1" applyFill="1" applyBorder="1" applyAlignment="1">
      <alignment vertical="center" wrapText="1"/>
    </xf>
    <xf numFmtId="1" fontId="27" fillId="32" borderId="13" xfId="0" applyNumberFormat="1" applyFont="1" applyFill="1" applyBorder="1" applyAlignment="1">
      <alignment horizontal="center" vertical="center"/>
    </xf>
    <xf numFmtId="49" fontId="31" fillId="32" borderId="13" xfId="0" applyNumberFormat="1" applyFont="1" applyFill="1" applyBorder="1" applyAlignment="1">
      <alignment vertical="center"/>
    </xf>
    <xf numFmtId="169" fontId="27" fillId="32" borderId="13" xfId="0" applyNumberFormat="1" applyFont="1" applyFill="1" applyBorder="1" applyAlignment="1">
      <alignment vertical="center"/>
    </xf>
    <xf numFmtId="169" fontId="27" fillId="32" borderId="13" xfId="0" applyNumberFormat="1" applyFont="1" applyFill="1" applyBorder="1" applyAlignment="1">
      <alignment horizontal="center" vertical="center"/>
    </xf>
    <xf numFmtId="169" fontId="31" fillId="32" borderId="13" xfId="0" applyNumberFormat="1" applyFont="1" applyFill="1" applyBorder="1" applyAlignment="1">
      <alignment vertical="center"/>
    </xf>
    <xf numFmtId="0" fontId="27" fillId="36" borderId="13" xfId="0" applyFont="1" applyFill="1" applyBorder="1" applyAlignment="1" applyProtection="1">
      <alignment horizontal="center" vertical="center"/>
    </xf>
    <xf numFmtId="49" fontId="31" fillId="36" borderId="13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 applyProtection="1">
      <alignment vertical="center"/>
    </xf>
    <xf numFmtId="0" fontId="29" fillId="36" borderId="13" xfId="0" applyFont="1" applyFill="1" applyBorder="1" applyAlignment="1">
      <alignment horizontal="center" vertical="center"/>
    </xf>
    <xf numFmtId="165" fontId="29" fillId="36" borderId="13" xfId="39" applyFont="1" applyFill="1" applyBorder="1" applyAlignment="1" applyProtection="1">
      <alignment vertical="center"/>
    </xf>
    <xf numFmtId="0" fontId="30" fillId="36" borderId="13" xfId="0" applyFont="1" applyFill="1" applyBorder="1" applyAlignment="1">
      <alignment vertical="center"/>
    </xf>
    <xf numFmtId="0" fontId="29" fillId="36" borderId="13" xfId="0" applyFont="1" applyFill="1" applyBorder="1" applyAlignment="1">
      <alignment vertical="center"/>
    </xf>
    <xf numFmtId="44" fontId="29" fillId="24" borderId="13" xfId="34" applyNumberFormat="1" applyFont="1" applyFill="1" applyBorder="1" applyAlignment="1" applyProtection="1">
      <alignment horizontal="right" vertical="center"/>
    </xf>
    <xf numFmtId="44" fontId="29" fillId="0" borderId="13" xfId="0" applyNumberFormat="1" applyFont="1" applyFill="1" applyBorder="1" applyAlignment="1">
      <alignment vertical="center" wrapText="1"/>
    </xf>
    <xf numFmtId="44" fontId="29" fillId="0" borderId="13" xfId="34" applyNumberFormat="1" applyFont="1" applyFill="1" applyBorder="1" applyAlignment="1">
      <alignment horizontal="right"/>
    </xf>
    <xf numFmtId="0" fontId="27" fillId="36" borderId="13" xfId="0" applyFont="1" applyFill="1" applyBorder="1" applyAlignment="1">
      <alignment horizontal="center" vertical="center"/>
    </xf>
    <xf numFmtId="0" fontId="27" fillId="36" borderId="13" xfId="0" applyFont="1" applyFill="1" applyBorder="1" applyAlignment="1" applyProtection="1">
      <alignment vertical="center"/>
    </xf>
    <xf numFmtId="44" fontId="30" fillId="36" borderId="13" xfId="0" applyNumberFormat="1" applyFont="1" applyFill="1" applyBorder="1" applyAlignment="1">
      <alignment vertical="center"/>
    </xf>
    <xf numFmtId="44" fontId="29" fillId="36" borderId="13" xfId="0" applyNumberFormat="1" applyFont="1" applyFill="1" applyBorder="1" applyAlignment="1">
      <alignment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9" fontId="30" fillId="31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28" borderId="13" xfId="0" applyNumberFormat="1" applyFont="1" applyFill="1" applyBorder="1" applyAlignment="1">
      <alignment horizontal="center" vertical="center"/>
    </xf>
    <xf numFmtId="0" fontId="29" fillId="37" borderId="13" xfId="49" applyFont="1" applyFill="1" applyBorder="1" applyAlignment="1">
      <alignment horizontal="center" vertical="center"/>
    </xf>
    <xf numFmtId="0" fontId="29" fillId="37" borderId="13" xfId="49" applyFont="1" applyFill="1" applyBorder="1" applyAlignment="1">
      <alignment horizontal="center" vertical="center" wrapText="1"/>
    </xf>
    <xf numFmtId="0" fontId="29" fillId="37" borderId="13" xfId="0" applyNumberFormat="1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 wrapText="1"/>
    </xf>
    <xf numFmtId="49" fontId="29" fillId="37" borderId="13" xfId="0" applyNumberFormat="1" applyFont="1" applyFill="1" applyBorder="1" applyAlignment="1">
      <alignment horizontal="center" vertical="center"/>
    </xf>
    <xf numFmtId="1" fontId="29" fillId="37" borderId="13" xfId="49" applyNumberFormat="1" applyFont="1" applyFill="1" applyBorder="1" applyAlignment="1">
      <alignment horizontal="center" vertical="center"/>
    </xf>
    <xf numFmtId="0" fontId="29" fillId="37" borderId="13" xfId="49" applyFont="1" applyFill="1" applyBorder="1" applyAlignment="1">
      <alignment vertical="center" wrapText="1"/>
    </xf>
    <xf numFmtId="0" fontId="29" fillId="37" borderId="13" xfId="0" applyFont="1" applyFill="1" applyBorder="1" applyAlignment="1">
      <alignment horizontal="center" vertical="center" wrapText="1"/>
    </xf>
    <xf numFmtId="4" fontId="29" fillId="37" borderId="13" xfId="0" applyNumberFormat="1" applyFont="1" applyFill="1" applyBorder="1" applyAlignment="1">
      <alignment horizontal="center" vertical="center"/>
    </xf>
    <xf numFmtId="44" fontId="29" fillId="37" borderId="13" xfId="34" applyNumberFormat="1" applyFont="1" applyFill="1" applyBorder="1" applyAlignment="1" applyProtection="1">
      <alignment horizontal="right" vertical="center"/>
    </xf>
    <xf numFmtId="0" fontId="21" fillId="37" borderId="0" xfId="0" applyFont="1" applyFill="1"/>
    <xf numFmtId="49" fontId="29" fillId="37" borderId="13" xfId="0" applyNumberFormat="1" applyFont="1" applyFill="1" applyBorder="1" applyAlignment="1">
      <alignment horizontal="center" vertical="center" wrapText="1"/>
    </xf>
    <xf numFmtId="7" fontId="21" fillId="37" borderId="0" xfId="0" applyNumberFormat="1" applyFont="1" applyFill="1" applyBorder="1"/>
    <xf numFmtId="0" fontId="29" fillId="37" borderId="0" xfId="0" applyFont="1" applyFill="1" applyBorder="1"/>
    <xf numFmtId="0" fontId="20" fillId="37" borderId="0" xfId="0" applyFont="1" applyFill="1" applyBorder="1"/>
    <xf numFmtId="0" fontId="21" fillId="37" borderId="0" xfId="0" applyFont="1" applyFill="1" applyBorder="1"/>
    <xf numFmtId="171" fontId="21" fillId="37" borderId="0" xfId="0" applyNumberFormat="1" applyFont="1" applyFill="1" applyBorder="1"/>
    <xf numFmtId="172" fontId="24" fillId="37" borderId="0" xfId="0" applyNumberFormat="1" applyFont="1" applyFill="1" applyBorder="1"/>
    <xf numFmtId="164" fontId="21" fillId="37" borderId="0" xfId="0" applyNumberFormat="1" applyFont="1" applyFill="1" applyBorder="1"/>
    <xf numFmtId="0" fontId="23" fillId="37" borderId="0" xfId="0" applyFont="1" applyFill="1" applyBorder="1"/>
    <xf numFmtId="0" fontId="21" fillId="37" borderId="0" xfId="0" applyFont="1" applyFill="1" applyBorder="1" applyAlignment="1">
      <alignment vertical="center"/>
    </xf>
    <xf numFmtId="0" fontId="19" fillId="37" borderId="0" xfId="0" applyFont="1" applyFill="1" applyBorder="1"/>
    <xf numFmtId="4" fontId="19" fillId="37" borderId="0" xfId="0" applyNumberFormat="1" applyFont="1" applyFill="1" applyBorder="1"/>
    <xf numFmtId="7" fontId="19" fillId="37" borderId="0" xfId="0" applyNumberFormat="1" applyFont="1" applyFill="1" applyBorder="1"/>
    <xf numFmtId="165" fontId="29" fillId="37" borderId="0" xfId="0" applyNumberFormat="1" applyFont="1" applyFill="1" applyBorder="1"/>
    <xf numFmtId="43" fontId="29" fillId="37" borderId="0" xfId="0" applyNumberFormat="1" applyFont="1" applyFill="1" applyBorder="1"/>
    <xf numFmtId="7" fontId="29" fillId="37" borderId="0" xfId="0" applyNumberFormat="1" applyFont="1" applyFill="1" applyBorder="1"/>
    <xf numFmtId="0" fontId="29" fillId="33" borderId="11" xfId="0" applyFont="1" applyFill="1" applyBorder="1" applyAlignment="1">
      <alignment vertical="center"/>
    </xf>
    <xf numFmtId="44" fontId="22" fillId="24" borderId="11" xfId="34" applyNumberFormat="1" applyFill="1" applyBorder="1" applyAlignment="1" applyProtection="1">
      <alignment horizontal="center" vertical="center"/>
    </xf>
    <xf numFmtId="171" fontId="27" fillId="36" borderId="11" xfId="39" applyNumberFormat="1" applyFont="1" applyFill="1" applyBorder="1" applyAlignment="1" applyProtection="1">
      <alignment horizontal="center" vertical="center"/>
    </xf>
    <xf numFmtId="167" fontId="29" fillId="0" borderId="12" xfId="0" applyNumberFormat="1" applyFont="1" applyFill="1" applyBorder="1" applyAlignment="1">
      <alignment vertical="center"/>
    </xf>
    <xf numFmtId="44" fontId="22" fillId="0" borderId="11" xfId="34" applyNumberFormat="1" applyFill="1" applyBorder="1" applyAlignment="1">
      <alignment vertical="center" wrapText="1"/>
    </xf>
    <xf numFmtId="44" fontId="29" fillId="24" borderId="11" xfId="34" applyNumberFormat="1" applyFont="1" applyFill="1" applyBorder="1" applyAlignment="1" applyProtection="1">
      <alignment horizontal="center" vertical="center"/>
    </xf>
    <xf numFmtId="165" fontId="27" fillId="33" borderId="11" xfId="0" applyNumberFormat="1" applyFont="1" applyFill="1" applyBorder="1" applyAlignment="1">
      <alignment vertical="center"/>
    </xf>
    <xf numFmtId="171" fontId="27" fillId="33" borderId="11" xfId="0" applyNumberFormat="1" applyFont="1" applyFill="1" applyBorder="1" applyAlignment="1">
      <alignment horizontal="center" vertical="center"/>
    </xf>
    <xf numFmtId="166" fontId="29" fillId="24" borderId="11" xfId="34" applyFont="1" applyFill="1" applyBorder="1" applyAlignment="1" applyProtection="1">
      <alignment horizontal="right" vertical="center"/>
    </xf>
    <xf numFmtId="171" fontId="29" fillId="24" borderId="11" xfId="39" applyNumberFormat="1" applyFont="1" applyFill="1" applyBorder="1" applyAlignment="1" applyProtection="1">
      <alignment horizontal="center" vertical="center"/>
    </xf>
    <xf numFmtId="165" fontId="29" fillId="33" borderId="11" xfId="0" applyNumberFormat="1" applyFont="1" applyFill="1" applyBorder="1" applyAlignment="1">
      <alignment vertical="center"/>
    </xf>
    <xf numFmtId="0" fontId="29" fillId="36" borderId="11" xfId="0" applyFont="1" applyFill="1" applyBorder="1"/>
    <xf numFmtId="44" fontId="29" fillId="24" borderId="11" xfId="39" applyNumberFormat="1" applyFont="1" applyFill="1" applyBorder="1" applyAlignment="1" applyProtection="1">
      <alignment horizontal="center" vertical="center"/>
    </xf>
    <xf numFmtId="44" fontId="29" fillId="37" borderId="11" xfId="39" applyNumberFormat="1" applyFont="1" applyFill="1" applyBorder="1" applyAlignment="1" applyProtection="1">
      <alignment horizontal="center" vertical="center"/>
    </xf>
    <xf numFmtId="44" fontId="27" fillId="36" borderId="11" xfId="0" applyNumberFormat="1" applyFont="1" applyFill="1" applyBorder="1" applyAlignment="1">
      <alignment horizontal="center" vertical="center"/>
    </xf>
    <xf numFmtId="171" fontId="27" fillId="31" borderId="11" xfId="0" applyNumberFormat="1" applyFont="1" applyFill="1" applyBorder="1" applyAlignment="1">
      <alignment horizontal="center" vertical="center"/>
    </xf>
    <xf numFmtId="7" fontId="27" fillId="25" borderId="11" xfId="0" applyNumberFormat="1" applyFont="1" applyFill="1" applyBorder="1" applyAlignment="1">
      <alignment horizontal="center" vertical="center" wrapText="1"/>
    </xf>
    <xf numFmtId="165" fontId="29" fillId="28" borderId="11" xfId="39" applyFont="1" applyFill="1" applyBorder="1" applyAlignment="1" applyProtection="1">
      <alignment vertical="center"/>
    </xf>
    <xf numFmtId="166" fontId="27" fillId="31" borderId="11" xfId="34" applyFont="1" applyFill="1" applyBorder="1" applyAlignment="1">
      <alignment horizontal="center" vertical="center" wrapText="1"/>
    </xf>
    <xf numFmtId="166" fontId="29" fillId="24" borderId="11" xfId="34" applyFont="1" applyFill="1" applyBorder="1" applyAlignment="1" applyProtection="1">
      <alignment horizontal="center" vertical="center"/>
    </xf>
    <xf numFmtId="0" fontId="27" fillId="24" borderId="22" xfId="0" applyFont="1" applyFill="1" applyBorder="1" applyAlignment="1"/>
    <xf numFmtId="0" fontId="29" fillId="37" borderId="22" xfId="0" applyFont="1" applyFill="1" applyBorder="1" applyAlignment="1">
      <alignment vertical="center"/>
    </xf>
    <xf numFmtId="171" fontId="29" fillId="37" borderId="22" xfId="39" applyNumberFormat="1" applyFont="1" applyFill="1" applyBorder="1" applyAlignment="1" applyProtection="1">
      <alignment horizontal="center" vertical="center"/>
    </xf>
    <xf numFmtId="171" fontId="29" fillId="37" borderId="22" xfId="39" applyNumberFormat="1" applyFont="1" applyFill="1" applyBorder="1" applyAlignment="1" applyProtection="1">
      <alignment horizontal="center" vertical="center" wrapText="1"/>
    </xf>
    <xf numFmtId="0" fontId="27" fillId="37" borderId="22" xfId="0" applyFont="1" applyFill="1" applyBorder="1" applyAlignment="1">
      <alignment horizontal="center" vertical="center"/>
    </xf>
    <xf numFmtId="167" fontId="29" fillId="37" borderId="22" xfId="0" applyNumberFormat="1" applyFont="1" applyFill="1" applyBorder="1" applyAlignment="1">
      <alignment vertical="center"/>
    </xf>
    <xf numFmtId="171" fontId="27" fillId="37" borderId="22" xfId="0" applyNumberFormat="1" applyFont="1" applyFill="1" applyBorder="1" applyAlignment="1">
      <alignment horizontal="center" vertical="center"/>
    </xf>
    <xf numFmtId="7" fontId="27" fillId="37" borderId="22" xfId="0" applyNumberFormat="1" applyFont="1" applyFill="1" applyBorder="1" applyAlignment="1">
      <alignment horizontal="center" vertical="center"/>
    </xf>
    <xf numFmtId="165" fontId="27" fillId="37" borderId="22" xfId="0" applyNumberFormat="1" applyFont="1" applyFill="1" applyBorder="1" applyAlignment="1">
      <alignment vertical="center"/>
    </xf>
    <xf numFmtId="166" fontId="29" fillId="37" borderId="22" xfId="34" applyFont="1" applyFill="1" applyBorder="1" applyAlignment="1" applyProtection="1">
      <alignment horizontal="center" vertical="center"/>
    </xf>
    <xf numFmtId="165" fontId="29" fillId="37" borderId="22" xfId="0" applyNumberFormat="1" applyFont="1" applyFill="1" applyBorder="1" applyAlignment="1">
      <alignment vertical="center"/>
    </xf>
    <xf numFmtId="7" fontId="27" fillId="37" borderId="22" xfId="39" applyNumberFormat="1" applyFont="1" applyFill="1" applyBorder="1" applyAlignment="1" applyProtection="1">
      <alignment horizontal="center" vertical="center"/>
    </xf>
    <xf numFmtId="0" fontId="29" fillId="37" borderId="22" xfId="0" applyFont="1" applyFill="1" applyBorder="1"/>
    <xf numFmtId="171" fontId="29" fillId="37" borderId="22" xfId="0" applyNumberFormat="1" applyFont="1" applyFill="1" applyBorder="1" applyAlignment="1">
      <alignment horizontal="center" vertical="center"/>
    </xf>
    <xf numFmtId="7" fontId="27" fillId="37" borderId="22" xfId="0" applyNumberFormat="1" applyFont="1" applyFill="1" applyBorder="1" applyAlignment="1">
      <alignment horizontal="center" vertical="center" wrapText="1"/>
    </xf>
    <xf numFmtId="165" fontId="29" fillId="37" borderId="22" xfId="39" applyFont="1" applyFill="1" applyBorder="1" applyAlignment="1" applyProtection="1">
      <alignment vertical="center"/>
    </xf>
    <xf numFmtId="166" fontId="27" fillId="37" borderId="22" xfId="34" applyFont="1" applyFill="1" applyBorder="1" applyAlignment="1">
      <alignment horizontal="center" vertical="center" wrapText="1"/>
    </xf>
    <xf numFmtId="166" fontId="29" fillId="37" borderId="22" xfId="34" applyFont="1" applyFill="1" applyBorder="1" applyAlignment="1">
      <alignment horizontal="center" vertical="center" wrapText="1"/>
    </xf>
    <xf numFmtId="0" fontId="27" fillId="24" borderId="12" xfId="0" applyFont="1" applyFill="1" applyBorder="1" applyAlignment="1"/>
    <xf numFmtId="0" fontId="20" fillId="24" borderId="0" xfId="0" applyFont="1" applyFill="1" applyBorder="1"/>
    <xf numFmtId="44" fontId="22" fillId="37" borderId="13" xfId="34" applyNumberFormat="1" applyFill="1" applyBorder="1" applyAlignment="1">
      <alignment vertical="center" wrapText="1"/>
    </xf>
    <xf numFmtId="44" fontId="22" fillId="37" borderId="11" xfId="34" applyNumberFormat="1" applyFill="1" applyBorder="1" applyAlignment="1">
      <alignment vertical="center" wrapText="1"/>
    </xf>
    <xf numFmtId="168" fontId="21" fillId="37" borderId="0" xfId="0" applyNumberFormat="1" applyFont="1" applyFill="1"/>
    <xf numFmtId="2" fontId="21" fillId="37" borderId="0" xfId="0" applyNumberFormat="1" applyFont="1" applyFill="1" applyBorder="1"/>
    <xf numFmtId="2" fontId="21" fillId="37" borderId="0" xfId="0" applyNumberFormat="1" applyFont="1" applyFill="1" applyBorder="1" applyAlignment="1">
      <alignment horizontal="right" vertical="center"/>
    </xf>
    <xf numFmtId="2" fontId="21" fillId="37" borderId="0" xfId="0" applyNumberFormat="1" applyFont="1" applyFill="1" applyBorder="1" applyAlignment="1">
      <alignment horizontal="right"/>
    </xf>
    <xf numFmtId="166" fontId="29" fillId="37" borderId="13" xfId="34" applyFont="1" applyFill="1" applyBorder="1" applyAlignment="1" applyProtection="1">
      <alignment horizontal="right" vertical="center"/>
    </xf>
    <xf numFmtId="168" fontId="29" fillId="37" borderId="13" xfId="34" applyNumberFormat="1" applyFont="1" applyFill="1" applyBorder="1" applyAlignment="1" applyProtection="1">
      <alignment horizontal="right" vertical="center"/>
    </xf>
    <xf numFmtId="171" fontId="29" fillId="37" borderId="11" xfId="39" applyNumberFormat="1" applyFont="1" applyFill="1" applyBorder="1" applyAlignment="1" applyProtection="1">
      <alignment horizontal="center" vertical="center"/>
    </xf>
    <xf numFmtId="0" fontId="29" fillId="37" borderId="13" xfId="49" applyFont="1" applyFill="1" applyBorder="1" applyAlignment="1">
      <alignment horizontal="left" vertical="center" wrapText="1"/>
    </xf>
    <xf numFmtId="44" fontId="29" fillId="37" borderId="13" xfId="0" applyNumberFormat="1" applyFont="1" applyFill="1" applyBorder="1" applyAlignment="1">
      <alignment vertical="center" wrapText="1"/>
    </xf>
    <xf numFmtId="0" fontId="29" fillId="37" borderId="13" xfId="0" applyFont="1" applyFill="1" applyBorder="1" applyAlignment="1">
      <alignment vertical="center" wrapText="1"/>
    </xf>
    <xf numFmtId="168" fontId="29" fillId="37" borderId="13" xfId="50" applyNumberFormat="1" applyFont="1" applyFill="1" applyBorder="1" applyAlignment="1" applyProtection="1">
      <alignment horizontal="center" vertical="center"/>
    </xf>
    <xf numFmtId="0" fontId="21" fillId="37" borderId="0" xfId="0" applyFont="1" applyFill="1" applyBorder="1" applyAlignment="1">
      <alignment horizontal="right"/>
    </xf>
    <xf numFmtId="0" fontId="23" fillId="24" borderId="0" xfId="0" applyFont="1" applyFill="1" applyBorder="1"/>
    <xf numFmtId="0" fontId="23" fillId="0" borderId="0" xfId="0" applyFont="1" applyFill="1" applyBorder="1"/>
    <xf numFmtId="171" fontId="27" fillId="26" borderId="11" xfId="39" applyNumberFormat="1" applyFont="1" applyFill="1" applyBorder="1" applyAlignment="1" applyProtection="1">
      <alignment horizontal="center" vertical="center"/>
    </xf>
    <xf numFmtId="166" fontId="27" fillId="30" borderId="11" xfId="34" applyFont="1" applyFill="1" applyBorder="1" applyAlignment="1">
      <alignment horizontal="center" vertical="center" wrapText="1"/>
    </xf>
    <xf numFmtId="165" fontId="29" fillId="24" borderId="23" xfId="39" applyFont="1" applyFill="1" applyBorder="1" applyAlignment="1" applyProtection="1">
      <alignment horizontal="center"/>
    </xf>
    <xf numFmtId="0" fontId="30" fillId="24" borderId="23" xfId="0" applyFont="1" applyFill="1" applyBorder="1" applyAlignment="1">
      <alignment horizontal="center"/>
    </xf>
    <xf numFmtId="44" fontId="27" fillId="24" borderId="11" xfId="39" applyNumberFormat="1" applyFont="1" applyFill="1" applyBorder="1" applyAlignment="1" applyProtection="1">
      <alignment horizontal="center" vertical="center"/>
    </xf>
    <xf numFmtId="171" fontId="27" fillId="24" borderId="11" xfId="39" applyNumberFormat="1" applyFont="1" applyFill="1" applyBorder="1" applyAlignment="1" applyProtection="1">
      <alignment horizontal="center" vertical="center"/>
    </xf>
    <xf numFmtId="165" fontId="27" fillId="35" borderId="13" xfId="39" applyFont="1" applyFill="1" applyBorder="1" applyAlignment="1" applyProtection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35" borderId="13" xfId="0" applyNumberFormat="1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center" vertical="center" wrapText="1"/>
    </xf>
    <xf numFmtId="167" fontId="27" fillId="34" borderId="11" xfId="0" applyNumberFormat="1" applyFont="1" applyFill="1" applyBorder="1" applyAlignment="1">
      <alignment horizontal="center" vertical="center"/>
    </xf>
    <xf numFmtId="167" fontId="27" fillId="34" borderId="16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</cellXfs>
  <cellStyles count="5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Comma" xfId="30" xr:uid="{00000000-0005-0000-0000-00001D000000}"/>
    <cellStyle name="Excel Built-in Currency" xfId="31" xr:uid="{00000000-0005-0000-0000-00001E000000}"/>
    <cellStyle name="Excel Built-in Normal" xfId="32" xr:uid="{00000000-0005-0000-0000-00001F000000}"/>
    <cellStyle name="Moeda" xfId="34" builtinId="4"/>
    <cellStyle name="Moeda 2" xfId="50" xr:uid="{00000000-0005-0000-0000-000022000000}"/>
    <cellStyle name="Neutro" xfId="35" builtinId="28" customBuiltin="1"/>
    <cellStyle name="Normal" xfId="0" builtinId="0"/>
    <cellStyle name="Normal 2" xfId="49" xr:uid="{00000000-0005-0000-0000-000025000000}"/>
    <cellStyle name="Normal 3" xfId="52" xr:uid="{00000000-0005-0000-0000-000026000000}"/>
    <cellStyle name="Nota" xfId="36" builtinId="10" customBuiltin="1"/>
    <cellStyle name="Porcentagem" xfId="37" builtinId="5"/>
    <cellStyle name="Ruim" xfId="33" builtinId="27" customBuiltin="1"/>
    <cellStyle name="Saída" xfId="38" builtinId="21" customBuiltin="1"/>
    <cellStyle name="Separador de milhares 2" xfId="51" xr:uid="{00000000-0005-0000-0000-00002A000000}"/>
    <cellStyle name="Texto de Aviso" xfId="40" builtinId="11" customBuiltin="1"/>
    <cellStyle name="Texto Explicativo" xfId="41" builtinId="53" customBuiltin="1"/>
    <cellStyle name="Título 1" xfId="42" builtinId="16" customBuiltin="1"/>
    <cellStyle name="Título 1 1" xfId="43" xr:uid="{00000000-0005-0000-0000-00002E000000}"/>
    <cellStyle name="Título 1 1 1" xfId="44" xr:uid="{00000000-0005-0000-0000-00002F000000}"/>
    <cellStyle name="Título 2" xfId="45" builtinId="17" customBuiltin="1"/>
    <cellStyle name="Título 3" xfId="46" builtinId="18" customBuiltin="1"/>
    <cellStyle name="Título 4" xfId="47" builtinId="19" customBuiltin="1"/>
    <cellStyle name="Total" xfId="48" builtinId="25" customBuiltin="1"/>
    <cellStyle name="Vírgula" xfId="3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C167"/>
      <color rgb="FFB7CD85"/>
      <color rgb="FF94B549"/>
      <color rgb="FFCAE8AA"/>
      <color rgb="FFC0D494"/>
      <color rgb="FF99FF66"/>
      <color rgb="FF7BD628"/>
      <color rgb="FF62D335"/>
      <color rgb="FF5BCD79"/>
      <color rgb="FF63A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112569</xdr:colOff>
      <xdr:row>0</xdr:row>
      <xdr:rowOff>51955</xdr:rowOff>
    </xdr:from>
    <xdr:to>
      <xdr:col>2</xdr:col>
      <xdr:colOff>1255762</xdr:colOff>
      <xdr:row>4</xdr:row>
      <xdr:rowOff>34636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6" t="30815" r="7721" b="31409"/>
        <a:stretch/>
      </xdr:blipFill>
      <xdr:spPr>
        <a:xfrm>
          <a:off x="112569" y="51955"/>
          <a:ext cx="2537114" cy="644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8"/>
  <sheetViews>
    <sheetView tabSelected="1" view="pageBreakPreview" zoomScaleNormal="100" zoomScaleSheetLayoutView="100" workbookViewId="0">
      <pane ySplit="11" topLeftCell="A143" activePane="bottomLeft" state="frozen"/>
      <selection activeCell="W11" sqref="W11"/>
      <selection pane="bottomLeft" activeCell="I150" sqref="I150"/>
    </sheetView>
  </sheetViews>
  <sheetFormatPr defaultColWidth="8.7109375" defaultRowHeight="15" x14ac:dyDescent="0.25"/>
  <cols>
    <col min="1" max="1" width="7.5703125" style="26" bestFit="1" customWidth="1"/>
    <col min="2" max="2" width="13.42578125" style="26" bestFit="1" customWidth="1"/>
    <col min="3" max="3" width="27.85546875" style="27" customWidth="1"/>
    <col min="4" max="4" width="78.85546875" style="15" customWidth="1"/>
    <col min="5" max="5" width="6.85546875" style="28" customWidth="1"/>
    <col min="6" max="6" width="22.5703125" style="29" customWidth="1"/>
    <col min="7" max="7" width="14.28515625" style="23" customWidth="1"/>
    <col min="8" max="8" width="13.5703125" style="23" customWidth="1"/>
    <col min="9" max="9" width="14.7109375" style="15" bestFit="1" customWidth="1"/>
    <col min="10" max="10" width="21.7109375" style="15" customWidth="1"/>
    <col min="11" max="11" width="136.28515625" style="15" bestFit="1" customWidth="1"/>
    <col min="12" max="12" width="12.140625" style="1" customWidth="1"/>
    <col min="13" max="13" width="10.42578125" style="1" customWidth="1"/>
    <col min="14" max="14" width="14" style="1" customWidth="1"/>
    <col min="15" max="15" width="22.140625" style="1" bestFit="1" customWidth="1"/>
    <col min="16" max="16384" width="8.7109375" style="1"/>
  </cols>
  <sheetData>
    <row r="1" spans="1:14" s="2" customFormat="1" ht="17.100000000000001" customHeight="1" x14ac:dyDescent="0.2">
      <c r="A1" s="266"/>
      <c r="B1" s="267"/>
      <c r="C1" s="268"/>
      <c r="D1" s="272" t="s">
        <v>0</v>
      </c>
      <c r="E1" s="272"/>
      <c r="F1" s="272"/>
      <c r="G1" s="272"/>
      <c r="H1" s="272"/>
      <c r="I1" s="272"/>
      <c r="J1" s="272"/>
      <c r="K1" s="129"/>
    </row>
    <row r="2" spans="1:14" s="2" customFormat="1" ht="17.100000000000001" customHeight="1" x14ac:dyDescent="0.2">
      <c r="A2" s="269"/>
      <c r="B2" s="270"/>
      <c r="C2" s="271"/>
      <c r="D2" s="272" t="s">
        <v>1</v>
      </c>
      <c r="E2" s="272"/>
      <c r="F2" s="272"/>
      <c r="G2" s="272"/>
      <c r="H2" s="272"/>
      <c r="I2" s="272"/>
      <c r="J2" s="272"/>
      <c r="K2" s="130"/>
      <c r="L2" s="235"/>
      <c r="M2" s="235"/>
    </row>
    <row r="3" spans="1:14" s="2" customFormat="1" ht="6.75" customHeight="1" x14ac:dyDescent="0.2">
      <c r="A3" s="269"/>
      <c r="B3" s="270"/>
      <c r="C3" s="271"/>
      <c r="D3" s="272"/>
      <c r="E3" s="272"/>
      <c r="F3" s="272"/>
      <c r="G3" s="272"/>
      <c r="H3" s="272"/>
      <c r="I3" s="272"/>
      <c r="J3" s="272"/>
      <c r="K3" s="130"/>
      <c r="L3" s="5"/>
      <c r="M3" s="5"/>
    </row>
    <row r="4" spans="1:14" s="2" customFormat="1" ht="12" customHeight="1" x14ac:dyDescent="0.2">
      <c r="A4" s="269"/>
      <c r="B4" s="270"/>
      <c r="C4" s="271"/>
      <c r="D4" s="273" t="s">
        <v>2</v>
      </c>
      <c r="E4" s="274"/>
      <c r="F4" s="274"/>
      <c r="G4" s="274"/>
      <c r="H4" s="274"/>
      <c r="I4" s="274"/>
      <c r="J4" s="275"/>
      <c r="K4" s="131"/>
      <c r="L4" s="5"/>
      <c r="M4" s="5"/>
    </row>
    <row r="5" spans="1:14" s="2" customFormat="1" ht="12.75" customHeight="1" x14ac:dyDescent="0.2">
      <c r="A5" s="269"/>
      <c r="B5" s="270"/>
      <c r="C5" s="271"/>
      <c r="D5" s="273" t="s">
        <v>3</v>
      </c>
      <c r="E5" s="274"/>
      <c r="F5" s="274"/>
      <c r="G5" s="274"/>
      <c r="H5" s="274"/>
      <c r="I5" s="274"/>
      <c r="J5" s="275"/>
      <c r="K5" s="131"/>
      <c r="L5" s="5"/>
      <c r="M5" s="5"/>
    </row>
    <row r="6" spans="1:14" s="2" customFormat="1" ht="17.100000000000001" customHeight="1" x14ac:dyDescent="0.2">
      <c r="A6" s="260" t="s">
        <v>4</v>
      </c>
      <c r="B6" s="260"/>
      <c r="C6" s="260"/>
      <c r="D6" s="260"/>
      <c r="E6" s="260"/>
      <c r="F6" s="260"/>
      <c r="G6" s="260"/>
      <c r="H6" s="261"/>
      <c r="I6" s="125" t="s">
        <v>5</v>
      </c>
      <c r="J6" s="126"/>
      <c r="K6" s="132"/>
      <c r="L6" s="5"/>
      <c r="M6" s="5"/>
    </row>
    <row r="7" spans="1:14" s="2" customFormat="1" ht="17.100000000000001" customHeight="1" x14ac:dyDescent="0.25">
      <c r="A7" s="262"/>
      <c r="B7" s="262"/>
      <c r="C7" s="262"/>
      <c r="D7" s="262"/>
      <c r="E7" s="262"/>
      <c r="F7" s="262"/>
      <c r="G7" s="262"/>
      <c r="H7" s="263"/>
      <c r="I7" s="125" t="s">
        <v>6</v>
      </c>
      <c r="J7" s="127"/>
      <c r="K7" s="133"/>
      <c r="L7" s="5"/>
      <c r="M7" s="5"/>
    </row>
    <row r="8" spans="1:14" s="2" customFormat="1" ht="17.100000000000001" customHeight="1" x14ac:dyDescent="0.25">
      <c r="A8" s="262" t="s">
        <v>7</v>
      </c>
      <c r="B8" s="262"/>
      <c r="C8" s="262"/>
      <c r="D8" s="262"/>
      <c r="E8" s="262"/>
      <c r="F8" s="262"/>
      <c r="G8" s="262"/>
      <c r="H8" s="263"/>
      <c r="I8" s="125" t="s">
        <v>8</v>
      </c>
      <c r="J8" s="128"/>
      <c r="K8" s="134"/>
      <c r="L8" s="5"/>
      <c r="M8" s="5"/>
    </row>
    <row r="9" spans="1:14" s="2" customFormat="1" ht="16.5" customHeight="1" x14ac:dyDescent="0.25">
      <c r="A9" s="264"/>
      <c r="B9" s="264"/>
      <c r="C9" s="264"/>
      <c r="D9" s="264"/>
      <c r="E9" s="264"/>
      <c r="F9" s="264"/>
      <c r="G9" s="264"/>
      <c r="H9" s="265"/>
      <c r="I9" s="125" t="s">
        <v>9</v>
      </c>
      <c r="J9" s="234"/>
      <c r="K9" s="216"/>
    </row>
    <row r="10" spans="1:14" s="2" customFormat="1" ht="15" customHeight="1" x14ac:dyDescent="0.2">
      <c r="A10" s="259" t="s">
        <v>10</v>
      </c>
      <c r="B10" s="259" t="s">
        <v>11</v>
      </c>
      <c r="C10" s="276" t="s">
        <v>12</v>
      </c>
      <c r="D10" s="259" t="s">
        <v>13</v>
      </c>
      <c r="E10" s="259" t="s">
        <v>14</v>
      </c>
      <c r="F10" s="258" t="s">
        <v>15</v>
      </c>
      <c r="G10" s="259" t="s">
        <v>16</v>
      </c>
      <c r="H10" s="259"/>
      <c r="I10" s="259"/>
      <c r="J10" s="280" t="s">
        <v>17</v>
      </c>
      <c r="K10" s="277"/>
      <c r="L10" s="183"/>
    </row>
    <row r="11" spans="1:14" s="2" customFormat="1" x14ac:dyDescent="0.2">
      <c r="A11" s="259"/>
      <c r="B11" s="259"/>
      <c r="C11" s="276"/>
      <c r="D11" s="259"/>
      <c r="E11" s="259"/>
      <c r="F11" s="258"/>
      <c r="G11" s="172" t="s">
        <v>18</v>
      </c>
      <c r="H11" s="172" t="s">
        <v>19</v>
      </c>
      <c r="I11" s="172" t="s">
        <v>20</v>
      </c>
      <c r="J11" s="280"/>
      <c r="K11" s="277"/>
      <c r="L11" s="183"/>
    </row>
    <row r="12" spans="1:14" s="2" customFormat="1" ht="15" customHeight="1" x14ac:dyDescent="0.2">
      <c r="A12" s="106">
        <v>1</v>
      </c>
      <c r="B12" s="106"/>
      <c r="C12" s="107"/>
      <c r="D12" s="112" t="s">
        <v>21</v>
      </c>
      <c r="E12" s="113"/>
      <c r="F12" s="114"/>
      <c r="G12" s="115"/>
      <c r="H12" s="115"/>
      <c r="I12" s="111"/>
      <c r="J12" s="196"/>
      <c r="K12" s="217"/>
      <c r="L12" s="183"/>
    </row>
    <row r="13" spans="1:14" s="4" customFormat="1" ht="30" x14ac:dyDescent="0.2">
      <c r="A13" s="35" t="s">
        <v>22</v>
      </c>
      <c r="B13" s="35" t="s">
        <v>23</v>
      </c>
      <c r="C13" s="100" t="s">
        <v>24</v>
      </c>
      <c r="D13" s="36" t="s">
        <v>25</v>
      </c>
      <c r="E13" s="37" t="s">
        <v>26</v>
      </c>
      <c r="F13" s="38">
        <v>1</v>
      </c>
      <c r="G13" s="135">
        <v>1.82</v>
      </c>
      <c r="H13" s="135">
        <v>134.01</v>
      </c>
      <c r="I13" s="136">
        <f>SUM(G13:H13)</f>
        <v>135.82999999999998</v>
      </c>
      <c r="J13" s="197">
        <f>I13*F13</f>
        <v>135.82999999999998</v>
      </c>
      <c r="K13" s="218"/>
      <c r="L13" s="184"/>
      <c r="M13" s="13"/>
      <c r="N13" s="14"/>
    </row>
    <row r="14" spans="1:14" s="4" customFormat="1" x14ac:dyDescent="0.2">
      <c r="A14" s="35" t="s">
        <v>27</v>
      </c>
      <c r="B14" s="35" t="s">
        <v>23</v>
      </c>
      <c r="C14" s="100" t="s">
        <v>28</v>
      </c>
      <c r="D14" s="36" t="s">
        <v>29</v>
      </c>
      <c r="E14" s="37" t="s">
        <v>26</v>
      </c>
      <c r="F14" s="38">
        <v>73.349999999999994</v>
      </c>
      <c r="G14" s="135">
        <v>1.75</v>
      </c>
      <c r="H14" s="135">
        <v>0</v>
      </c>
      <c r="I14" s="136">
        <f t="shared" ref="I14:I15" si="0">SUM(G14:H14)</f>
        <v>1.75</v>
      </c>
      <c r="J14" s="197">
        <f t="shared" ref="J14:J15" si="1">I14*F14</f>
        <v>128.36249999999998</v>
      </c>
      <c r="K14" s="219"/>
      <c r="L14" s="184"/>
    </row>
    <row r="15" spans="1:14" s="4" customFormat="1" x14ac:dyDescent="0.2">
      <c r="A15" s="35" t="s">
        <v>30</v>
      </c>
      <c r="B15" s="35" t="s">
        <v>31</v>
      </c>
      <c r="C15" s="167">
        <v>72898</v>
      </c>
      <c r="D15" s="40" t="s">
        <v>32</v>
      </c>
      <c r="E15" s="37" t="s">
        <v>33</v>
      </c>
      <c r="F15" s="38">
        <v>3.67</v>
      </c>
      <c r="G15" s="137">
        <v>0.79</v>
      </c>
      <c r="H15" s="137">
        <v>3.11</v>
      </c>
      <c r="I15" s="136">
        <f t="shared" si="0"/>
        <v>3.9</v>
      </c>
      <c r="J15" s="197">
        <f t="shared" si="1"/>
        <v>14.312999999999999</v>
      </c>
      <c r="K15" s="218"/>
      <c r="L15" s="184"/>
    </row>
    <row r="16" spans="1:14" s="4" customFormat="1" ht="15" customHeight="1" x14ac:dyDescent="0.2">
      <c r="A16" s="103"/>
      <c r="B16" s="104"/>
      <c r="C16" s="104"/>
      <c r="D16" s="104"/>
      <c r="E16" s="104"/>
      <c r="F16" s="104"/>
      <c r="G16" s="104"/>
      <c r="H16" s="278" t="s">
        <v>34</v>
      </c>
      <c r="I16" s="279"/>
      <c r="J16" s="198">
        <v>278.5</v>
      </c>
      <c r="K16" s="220"/>
      <c r="L16" s="185"/>
    </row>
    <row r="17" spans="1:20" s="4" customFormat="1" ht="15" customHeight="1" x14ac:dyDescent="0.2">
      <c r="A17" s="101"/>
      <c r="B17" s="102"/>
      <c r="C17" s="102"/>
      <c r="D17" s="102"/>
      <c r="E17" s="102"/>
      <c r="F17" s="102"/>
      <c r="G17" s="102"/>
      <c r="H17" s="102"/>
      <c r="I17" s="102"/>
      <c r="J17" s="199"/>
      <c r="K17" s="221"/>
      <c r="L17" s="185"/>
    </row>
    <row r="18" spans="1:20" s="4" customFormat="1" ht="15" customHeight="1" x14ac:dyDescent="0.2">
      <c r="A18" s="106">
        <v>2</v>
      </c>
      <c r="B18" s="106"/>
      <c r="C18" s="124"/>
      <c r="D18" s="112" t="s">
        <v>35</v>
      </c>
      <c r="E18" s="113"/>
      <c r="F18" s="114"/>
      <c r="G18" s="115"/>
      <c r="H18" s="115"/>
      <c r="I18" s="111"/>
      <c r="J18" s="196"/>
      <c r="K18" s="217"/>
      <c r="L18" s="184"/>
    </row>
    <row r="19" spans="1:20" s="4" customFormat="1" ht="30" x14ac:dyDescent="0.2">
      <c r="A19" s="50" t="s">
        <v>36</v>
      </c>
      <c r="B19" s="50" t="s">
        <v>23</v>
      </c>
      <c r="C19" s="167">
        <v>20702</v>
      </c>
      <c r="D19" s="40" t="s">
        <v>37</v>
      </c>
      <c r="E19" s="37" t="s">
        <v>26</v>
      </c>
      <c r="F19" s="38">
        <v>73.349999999999994</v>
      </c>
      <c r="G19" s="135">
        <v>1.01</v>
      </c>
      <c r="H19" s="135">
        <v>1.82</v>
      </c>
      <c r="I19" s="135">
        <f>SUM(G19:H19)</f>
        <v>2.83</v>
      </c>
      <c r="J19" s="200">
        <f>I19*F19</f>
        <v>207.5805</v>
      </c>
      <c r="K19" s="219"/>
      <c r="L19" s="184"/>
      <c r="R19" s="3"/>
      <c r="S19" s="3"/>
      <c r="T19" s="3"/>
    </row>
    <row r="20" spans="1:20" s="179" customFormat="1" x14ac:dyDescent="0.2">
      <c r="A20" s="171" t="s">
        <v>38</v>
      </c>
      <c r="B20" s="171" t="s">
        <v>23</v>
      </c>
      <c r="C20" s="167">
        <v>50302</v>
      </c>
      <c r="D20" s="175" t="s">
        <v>39</v>
      </c>
      <c r="E20" s="176" t="s">
        <v>40</v>
      </c>
      <c r="F20" s="177">
        <v>54</v>
      </c>
      <c r="G20" s="236">
        <v>24.4</v>
      </c>
      <c r="H20" s="236">
        <v>18.239999999999998</v>
      </c>
      <c r="I20" s="236">
        <f t="shared" ref="I20:I25" si="2">SUM(G20:H20)</f>
        <v>42.64</v>
      </c>
      <c r="J20" s="237">
        <f t="shared" ref="J20:J25" si="3">I20*F20</f>
        <v>2302.56</v>
      </c>
      <c r="K20" s="218"/>
      <c r="L20" s="184"/>
      <c r="R20" s="184"/>
      <c r="S20" s="240"/>
      <c r="T20" s="184"/>
    </row>
    <row r="21" spans="1:20" s="179" customFormat="1" x14ac:dyDescent="0.2">
      <c r="A21" s="171" t="s">
        <v>41</v>
      </c>
      <c r="B21" s="171" t="s">
        <v>23</v>
      </c>
      <c r="C21" s="167">
        <v>52012</v>
      </c>
      <c r="D21" s="175" t="s">
        <v>42</v>
      </c>
      <c r="E21" s="176" t="s">
        <v>43</v>
      </c>
      <c r="F21" s="177">
        <v>87.635999999999996</v>
      </c>
      <c r="G21" s="236">
        <v>1.59</v>
      </c>
      <c r="H21" s="236">
        <v>5.21</v>
      </c>
      <c r="I21" s="236">
        <f t="shared" ref="I21:I22" si="4">SUM(G21:H21)</f>
        <v>6.8</v>
      </c>
      <c r="J21" s="237">
        <f t="shared" si="3"/>
        <v>595.9248</v>
      </c>
      <c r="K21" s="218"/>
      <c r="L21" s="184"/>
      <c r="R21" s="184"/>
      <c r="S21" s="240"/>
      <c r="T21" s="184"/>
    </row>
    <row r="22" spans="1:20" s="179" customFormat="1" x14ac:dyDescent="0.2">
      <c r="A22" s="171" t="s">
        <v>44</v>
      </c>
      <c r="B22" s="171" t="s">
        <v>23</v>
      </c>
      <c r="C22" s="167">
        <v>60304</v>
      </c>
      <c r="D22" s="175" t="s">
        <v>45</v>
      </c>
      <c r="E22" s="176" t="s">
        <v>43</v>
      </c>
      <c r="F22" s="177">
        <v>308.10000000000002</v>
      </c>
      <c r="G22" s="236">
        <v>1.82</v>
      </c>
      <c r="H22" s="236">
        <v>4.6500000000000004</v>
      </c>
      <c r="I22" s="236">
        <f t="shared" si="4"/>
        <v>6.4700000000000006</v>
      </c>
      <c r="J22" s="237">
        <f t="shared" si="3"/>
        <v>1993.4070000000004</v>
      </c>
      <c r="K22" s="218"/>
      <c r="L22" s="184"/>
      <c r="R22" s="184"/>
      <c r="S22" s="240"/>
      <c r="T22" s="184"/>
    </row>
    <row r="23" spans="1:20" s="179" customFormat="1" x14ac:dyDescent="0.2">
      <c r="A23" s="171" t="s">
        <v>46</v>
      </c>
      <c r="B23" s="171" t="s">
        <v>23</v>
      </c>
      <c r="C23" s="167">
        <v>40103</v>
      </c>
      <c r="D23" s="175" t="s">
        <v>47</v>
      </c>
      <c r="E23" s="176" t="s">
        <v>48</v>
      </c>
      <c r="F23" s="177">
        <v>3.67</v>
      </c>
      <c r="G23" s="236">
        <v>28.43</v>
      </c>
      <c r="H23" s="236">
        <v>0</v>
      </c>
      <c r="I23" s="236">
        <f t="shared" si="2"/>
        <v>28.43</v>
      </c>
      <c r="J23" s="237">
        <f t="shared" si="3"/>
        <v>104.3381</v>
      </c>
      <c r="K23" s="218"/>
      <c r="L23" s="184"/>
      <c r="R23" s="189"/>
      <c r="S23" s="240"/>
      <c r="T23" s="184"/>
    </row>
    <row r="24" spans="1:20" s="179" customFormat="1" x14ac:dyDescent="0.2">
      <c r="A24" s="171" t="s">
        <v>49</v>
      </c>
      <c r="B24" s="171" t="s">
        <v>23</v>
      </c>
      <c r="C24" s="167">
        <v>51017</v>
      </c>
      <c r="D24" s="175" t="s">
        <v>50</v>
      </c>
      <c r="E24" s="176" t="s">
        <v>48</v>
      </c>
      <c r="F24" s="177">
        <v>3.67</v>
      </c>
      <c r="G24" s="236">
        <v>51.92</v>
      </c>
      <c r="H24" s="236">
        <v>262.41000000000003</v>
      </c>
      <c r="I24" s="236">
        <f t="shared" si="2"/>
        <v>314.33000000000004</v>
      </c>
      <c r="J24" s="237">
        <f t="shared" si="3"/>
        <v>1153.5911000000001</v>
      </c>
      <c r="K24" s="218"/>
      <c r="L24" s="184"/>
      <c r="M24" s="238"/>
      <c r="N24" s="184"/>
      <c r="O24" s="184"/>
      <c r="P24" s="184"/>
      <c r="Q24" s="184"/>
      <c r="R24" s="184"/>
      <c r="S24" s="241"/>
      <c r="T24" s="184"/>
    </row>
    <row r="25" spans="1:20" s="179" customFormat="1" x14ac:dyDescent="0.2">
      <c r="A25" s="171" t="s">
        <v>51</v>
      </c>
      <c r="B25" s="171" t="s">
        <v>23</v>
      </c>
      <c r="C25" s="167">
        <v>51026</v>
      </c>
      <c r="D25" s="175" t="s">
        <v>52</v>
      </c>
      <c r="E25" s="176" t="s">
        <v>48</v>
      </c>
      <c r="F25" s="177">
        <v>3.67</v>
      </c>
      <c r="G25" s="236">
        <v>25.92</v>
      </c>
      <c r="H25" s="236">
        <v>0.06</v>
      </c>
      <c r="I25" s="236">
        <f t="shared" si="2"/>
        <v>25.98</v>
      </c>
      <c r="J25" s="237">
        <f t="shared" si="3"/>
        <v>95.346599999999995</v>
      </c>
      <c r="K25" s="218"/>
      <c r="L25" s="184"/>
      <c r="M25" s="238"/>
      <c r="N25" s="184"/>
      <c r="O25" s="184"/>
      <c r="P25" s="239"/>
      <c r="Q25" s="184"/>
      <c r="R25" s="184"/>
      <c r="S25" s="184"/>
      <c r="T25" s="184"/>
    </row>
    <row r="26" spans="1:20" s="4" customFormat="1" ht="15.6" customHeight="1" x14ac:dyDescent="0.2">
      <c r="A26" s="103"/>
      <c r="B26" s="104"/>
      <c r="C26" s="104"/>
      <c r="D26" s="104"/>
      <c r="E26" s="104"/>
      <c r="F26" s="104"/>
      <c r="G26" s="104"/>
      <c r="H26" s="278" t="s">
        <v>53</v>
      </c>
      <c r="I26" s="279"/>
      <c r="J26" s="198">
        <f>SUM(J19:J25)</f>
        <v>6452.7480999999998</v>
      </c>
      <c r="K26" s="222"/>
      <c r="L26" s="181"/>
      <c r="M26" s="11"/>
      <c r="N26" s="123"/>
      <c r="O26" s="3"/>
      <c r="P26" s="3"/>
      <c r="Q26" s="3"/>
      <c r="R26" s="3"/>
      <c r="S26" s="3"/>
      <c r="T26" s="3"/>
    </row>
    <row r="27" spans="1:20" s="3" customFormat="1" ht="15.6" customHeight="1" x14ac:dyDescent="0.2">
      <c r="A27" s="116"/>
      <c r="B27" s="117"/>
      <c r="C27" s="118"/>
      <c r="D27" s="119"/>
      <c r="E27" s="120"/>
      <c r="F27" s="120"/>
      <c r="G27" s="120"/>
      <c r="H27" s="120"/>
      <c r="I27" s="120"/>
      <c r="J27" s="121"/>
      <c r="K27" s="223"/>
      <c r="L27" s="181"/>
      <c r="M27" s="122"/>
      <c r="N27" s="123"/>
    </row>
    <row r="28" spans="1:20" s="4" customFormat="1" ht="15" customHeight="1" x14ac:dyDescent="0.2">
      <c r="A28" s="105">
        <v>3</v>
      </c>
      <c r="B28" s="106"/>
      <c r="C28" s="107"/>
      <c r="D28" s="108" t="s">
        <v>54</v>
      </c>
      <c r="E28" s="105"/>
      <c r="F28" s="109"/>
      <c r="G28" s="110"/>
      <c r="H28" s="110"/>
      <c r="I28" s="109"/>
      <c r="J28" s="196"/>
      <c r="K28" s="217"/>
      <c r="L28" s="184"/>
    </row>
    <row r="29" spans="1:20" s="4" customFormat="1" ht="24.75" customHeight="1" x14ac:dyDescent="0.2">
      <c r="A29" s="51" t="s">
        <v>55</v>
      </c>
      <c r="B29" s="51" t="s">
        <v>23</v>
      </c>
      <c r="C29" s="167">
        <v>120208</v>
      </c>
      <c r="D29" s="40" t="s">
        <v>56</v>
      </c>
      <c r="E29" s="37" t="s">
        <v>26</v>
      </c>
      <c r="F29" s="38">
        <v>73.349999999999994</v>
      </c>
      <c r="G29" s="42"/>
      <c r="H29" s="138">
        <v>23.33</v>
      </c>
      <c r="I29" s="139">
        <f>SUM(G29:H29)</f>
        <v>23.33</v>
      </c>
      <c r="J29" s="201">
        <v>1711.25</v>
      </c>
      <c r="K29" s="218"/>
      <c r="L29" s="184"/>
    </row>
    <row r="30" spans="1:20" s="4" customFormat="1" ht="24.75" customHeight="1" x14ac:dyDescent="0.2">
      <c r="A30" s="51" t="s">
        <v>57</v>
      </c>
      <c r="B30" s="50" t="s">
        <v>23</v>
      </c>
      <c r="C30" s="167">
        <v>220105</v>
      </c>
      <c r="D30" s="36" t="s">
        <v>58</v>
      </c>
      <c r="E30" s="37" t="s">
        <v>26</v>
      </c>
      <c r="F30" s="38">
        <v>73.349999999999994</v>
      </c>
      <c r="G30" s="135">
        <v>11.7</v>
      </c>
      <c r="H30" s="135">
        <v>16.14</v>
      </c>
      <c r="I30" s="135">
        <f t="shared" ref="I30" si="5">SUM(G30:H30)</f>
        <v>27.84</v>
      </c>
      <c r="J30" s="201">
        <v>2042.06</v>
      </c>
      <c r="K30" s="218"/>
      <c r="L30" s="184"/>
    </row>
    <row r="31" spans="1:20" s="4" customFormat="1" ht="24.75" customHeight="1" x14ac:dyDescent="0.2">
      <c r="A31" s="51" t="s">
        <v>59</v>
      </c>
      <c r="B31" s="50" t="s">
        <v>23</v>
      </c>
      <c r="C31" s="167">
        <v>201302</v>
      </c>
      <c r="D31" s="36" t="s">
        <v>60</v>
      </c>
      <c r="E31" s="37" t="s">
        <v>26</v>
      </c>
      <c r="F31" s="38">
        <v>73.349999999999994</v>
      </c>
      <c r="G31" s="135">
        <v>16.41</v>
      </c>
      <c r="H31" s="135">
        <v>25.01</v>
      </c>
      <c r="I31" s="135">
        <f t="shared" ref="I31" si="6">SUM(G31:H31)</f>
        <v>41.42</v>
      </c>
      <c r="J31" s="201">
        <v>3038.16</v>
      </c>
      <c r="K31" s="218"/>
      <c r="L31" s="184"/>
    </row>
    <row r="32" spans="1:20" s="4" customFormat="1" ht="15.6" customHeight="1" x14ac:dyDescent="0.2">
      <c r="A32" s="103"/>
      <c r="B32" s="104"/>
      <c r="C32" s="104"/>
      <c r="D32" s="104"/>
      <c r="E32" s="104"/>
      <c r="F32" s="104"/>
      <c r="G32" s="104"/>
      <c r="H32" s="278" t="s">
        <v>61</v>
      </c>
      <c r="I32" s="279"/>
      <c r="J32" s="198">
        <f>SUM(J29:J31)</f>
        <v>6791.4699999999993</v>
      </c>
      <c r="K32" s="222"/>
      <c r="L32" s="184"/>
    </row>
    <row r="33" spans="1:15" s="4" customFormat="1" ht="15.6" customHeight="1" x14ac:dyDescent="0.2">
      <c r="A33" s="116"/>
      <c r="B33" s="117"/>
      <c r="C33" s="118"/>
      <c r="D33" s="119"/>
      <c r="E33" s="120"/>
      <c r="F33" s="120"/>
      <c r="G33" s="120"/>
      <c r="H33" s="120"/>
      <c r="I33" s="120"/>
      <c r="J33" s="121"/>
      <c r="K33" s="223"/>
      <c r="L33" s="184"/>
    </row>
    <row r="34" spans="1:15" s="4" customFormat="1" ht="15" customHeight="1" x14ac:dyDescent="0.2">
      <c r="A34" s="106">
        <v>4</v>
      </c>
      <c r="B34" s="106"/>
      <c r="C34" s="124"/>
      <c r="D34" s="112" t="s">
        <v>62</v>
      </c>
      <c r="E34" s="113"/>
      <c r="F34" s="114"/>
      <c r="G34" s="115"/>
      <c r="H34" s="115"/>
      <c r="I34" s="111"/>
      <c r="J34" s="202"/>
      <c r="K34" s="224"/>
      <c r="L34" s="184"/>
    </row>
    <row r="35" spans="1:15" s="4" customFormat="1" ht="30" x14ac:dyDescent="0.2">
      <c r="A35" s="51" t="s">
        <v>63</v>
      </c>
      <c r="B35" s="51" t="s">
        <v>31</v>
      </c>
      <c r="C35" s="168">
        <v>89453</v>
      </c>
      <c r="D35" s="36" t="s">
        <v>64</v>
      </c>
      <c r="E35" s="37" t="s">
        <v>65</v>
      </c>
      <c r="F35" s="38">
        <v>2720.19</v>
      </c>
      <c r="G35" s="135"/>
      <c r="H35" s="135">
        <v>1.78</v>
      </c>
      <c r="I35" s="135">
        <f t="shared" ref="I35:I36" si="7">SUM(G35:H35)</f>
        <v>1.78</v>
      </c>
      <c r="J35" s="200">
        <f>F35*I35</f>
        <v>4841.9382000000005</v>
      </c>
      <c r="K35" s="218"/>
      <c r="L35" s="184"/>
    </row>
    <row r="36" spans="1:15" s="4" customFormat="1" x14ac:dyDescent="0.2">
      <c r="A36" s="51" t="s">
        <v>66</v>
      </c>
      <c r="B36" s="51" t="s">
        <v>23</v>
      </c>
      <c r="C36" s="167">
        <v>51023</v>
      </c>
      <c r="D36" s="40" t="s">
        <v>67</v>
      </c>
      <c r="E36" s="37" t="s">
        <v>48</v>
      </c>
      <c r="F36" s="38">
        <v>3.67</v>
      </c>
      <c r="G36" s="135">
        <v>22.57</v>
      </c>
      <c r="H36" s="135">
        <v>277.44</v>
      </c>
      <c r="I36" s="135">
        <f t="shared" si="7"/>
        <v>300.01</v>
      </c>
      <c r="J36" s="200">
        <f>F36*I36</f>
        <v>1101.0366999999999</v>
      </c>
      <c r="K36" s="218"/>
      <c r="L36" s="184"/>
    </row>
    <row r="37" spans="1:15" s="4" customFormat="1" ht="15" customHeight="1" x14ac:dyDescent="0.2">
      <c r="A37" s="103"/>
      <c r="B37" s="104"/>
      <c r="C37" s="104"/>
      <c r="D37" s="104"/>
      <c r="E37" s="104"/>
      <c r="F37" s="104"/>
      <c r="G37" s="104"/>
      <c r="H37" s="278" t="s">
        <v>68</v>
      </c>
      <c r="I37" s="279"/>
      <c r="J37" s="203">
        <v>5942.98</v>
      </c>
      <c r="K37" s="222"/>
      <c r="L37" s="181"/>
    </row>
    <row r="38" spans="1:15" s="4" customFormat="1" ht="15" customHeight="1" x14ac:dyDescent="0.2">
      <c r="A38" s="116"/>
      <c r="B38" s="117"/>
      <c r="C38" s="118"/>
      <c r="D38" s="119"/>
      <c r="E38" s="120"/>
      <c r="F38" s="120"/>
      <c r="G38" s="120"/>
      <c r="H38" s="120"/>
      <c r="I38" s="120"/>
      <c r="J38" s="121"/>
      <c r="K38" s="223"/>
      <c r="L38" s="181"/>
    </row>
    <row r="39" spans="1:15" s="4" customFormat="1" ht="15" customHeight="1" x14ac:dyDescent="0.2">
      <c r="A39" s="106">
        <v>5</v>
      </c>
      <c r="B39" s="106"/>
      <c r="C39" s="124"/>
      <c r="D39" s="112" t="s">
        <v>69</v>
      </c>
      <c r="E39" s="113"/>
      <c r="F39" s="114"/>
      <c r="G39" s="115"/>
      <c r="H39" s="115"/>
      <c r="I39" s="111"/>
      <c r="J39" s="202"/>
      <c r="K39" s="224"/>
      <c r="L39" s="184"/>
    </row>
    <row r="40" spans="1:15" s="4" customFormat="1" x14ac:dyDescent="0.2">
      <c r="A40" s="51" t="s">
        <v>70</v>
      </c>
      <c r="B40" s="51" t="s">
        <v>23</v>
      </c>
      <c r="C40" s="167">
        <v>170103</v>
      </c>
      <c r="D40" s="40" t="s">
        <v>71</v>
      </c>
      <c r="E40" s="37" t="s">
        <v>72</v>
      </c>
      <c r="F40" s="38">
        <v>6</v>
      </c>
      <c r="G40" s="56">
        <v>96.66</v>
      </c>
      <c r="H40" s="56">
        <v>204.48</v>
      </c>
      <c r="I40" s="56">
        <f t="shared" ref="I40:I42" si="8">SUM(G40:H40)</f>
        <v>301.14</v>
      </c>
      <c r="J40" s="204">
        <f t="shared" ref="J40:J42" si="9">F40*I40</f>
        <v>1806.84</v>
      </c>
      <c r="K40" s="225"/>
      <c r="L40" s="186"/>
      <c r="M40" s="9"/>
      <c r="N40" s="10"/>
    </row>
    <row r="41" spans="1:15" s="4" customFormat="1" x14ac:dyDescent="0.2">
      <c r="A41" s="51" t="s">
        <v>73</v>
      </c>
      <c r="B41" s="51" t="s">
        <v>23</v>
      </c>
      <c r="C41" s="167">
        <v>180383</v>
      </c>
      <c r="D41" s="40" t="s">
        <v>74</v>
      </c>
      <c r="E41" s="37" t="s">
        <v>26</v>
      </c>
      <c r="F41" s="38">
        <v>7.5</v>
      </c>
      <c r="G41" s="56">
        <v>31.1</v>
      </c>
      <c r="H41" s="56">
        <v>199.66</v>
      </c>
      <c r="I41" s="56">
        <f t="shared" si="8"/>
        <v>230.76</v>
      </c>
      <c r="J41" s="204">
        <f t="shared" si="9"/>
        <v>1730.6999999999998</v>
      </c>
      <c r="K41" s="225"/>
      <c r="L41" s="184"/>
    </row>
    <row r="42" spans="1:15" s="4" customFormat="1" x14ac:dyDescent="0.2">
      <c r="A42" s="51" t="s">
        <v>75</v>
      </c>
      <c r="B42" s="51" t="s">
        <v>23</v>
      </c>
      <c r="C42" s="167">
        <v>180404</v>
      </c>
      <c r="D42" s="40" t="s">
        <v>76</v>
      </c>
      <c r="E42" s="37" t="s">
        <v>26</v>
      </c>
      <c r="F42" s="38">
        <v>0.5</v>
      </c>
      <c r="G42" s="56">
        <v>31.1</v>
      </c>
      <c r="H42" s="56">
        <v>185.25</v>
      </c>
      <c r="I42" s="56">
        <f t="shared" si="8"/>
        <v>216.35</v>
      </c>
      <c r="J42" s="204">
        <f t="shared" si="9"/>
        <v>108.175</v>
      </c>
      <c r="K42" s="225"/>
      <c r="L42" s="184"/>
    </row>
    <row r="43" spans="1:15" s="4" customFormat="1" ht="15" customHeight="1" x14ac:dyDescent="0.2">
      <c r="A43" s="103"/>
      <c r="B43" s="104"/>
      <c r="C43" s="104"/>
      <c r="D43" s="104"/>
      <c r="E43" s="104"/>
      <c r="F43" s="104"/>
      <c r="G43" s="104"/>
      <c r="H43" s="278" t="s">
        <v>77</v>
      </c>
      <c r="I43" s="279"/>
      <c r="J43" s="203">
        <f>SUM(J40:J42)</f>
        <v>3645.7150000000001</v>
      </c>
      <c r="K43" s="223"/>
      <c r="L43" s="181"/>
      <c r="N43" s="10"/>
      <c r="O43" s="10"/>
    </row>
    <row r="44" spans="1:15" s="4" customFormat="1" ht="15" customHeight="1" x14ac:dyDescent="0.2">
      <c r="A44" s="116"/>
      <c r="B44" s="117"/>
      <c r="C44" s="118"/>
      <c r="D44" s="119"/>
      <c r="E44" s="120"/>
      <c r="F44" s="120"/>
      <c r="G44" s="120"/>
      <c r="H44" s="120"/>
      <c r="I44" s="120"/>
      <c r="J44" s="121"/>
      <c r="K44" s="223"/>
      <c r="L44" s="181"/>
      <c r="N44" s="10"/>
      <c r="O44" s="10"/>
    </row>
    <row r="45" spans="1:15" s="4" customFormat="1" ht="15" customHeight="1" x14ac:dyDescent="0.2">
      <c r="A45" s="106">
        <v>6</v>
      </c>
      <c r="B45" s="106"/>
      <c r="C45" s="124"/>
      <c r="D45" s="112" t="s">
        <v>78</v>
      </c>
      <c r="E45" s="113"/>
      <c r="F45" s="140"/>
      <c r="G45" s="115"/>
      <c r="H45" s="115"/>
      <c r="I45" s="111"/>
      <c r="J45" s="202"/>
      <c r="K45" s="224"/>
      <c r="L45" s="184"/>
    </row>
    <row r="46" spans="1:15" s="4" customFormat="1" x14ac:dyDescent="0.2">
      <c r="A46" s="51" t="s">
        <v>79</v>
      </c>
      <c r="B46" s="51" t="s">
        <v>23</v>
      </c>
      <c r="C46" s="167">
        <v>190102</v>
      </c>
      <c r="D46" s="40" t="s">
        <v>80</v>
      </c>
      <c r="E46" s="37" t="s">
        <v>26</v>
      </c>
      <c r="F46" s="38">
        <v>8</v>
      </c>
      <c r="G46" s="56"/>
      <c r="H46" s="56">
        <v>65.67</v>
      </c>
      <c r="I46" s="39">
        <f>SUM(G46:H46)</f>
        <v>65.67</v>
      </c>
      <c r="J46" s="205">
        <f>F46*I46</f>
        <v>525.36</v>
      </c>
      <c r="K46" s="218"/>
      <c r="L46" s="184"/>
    </row>
    <row r="47" spans="1:15" s="4" customFormat="1" ht="15" customHeight="1" x14ac:dyDescent="0.2">
      <c r="A47" s="103"/>
      <c r="B47" s="104"/>
      <c r="C47" s="104"/>
      <c r="D47" s="104"/>
      <c r="E47" s="104"/>
      <c r="F47" s="104"/>
      <c r="G47" s="104"/>
      <c r="H47" s="278" t="s">
        <v>81</v>
      </c>
      <c r="I47" s="279"/>
      <c r="J47" s="203">
        <f>J46</f>
        <v>525.36</v>
      </c>
      <c r="K47" s="223"/>
      <c r="L47" s="185"/>
      <c r="M47" s="6"/>
    </row>
    <row r="48" spans="1:15" s="4" customFormat="1" ht="15" customHeight="1" x14ac:dyDescent="0.2">
      <c r="A48" s="116"/>
      <c r="B48" s="117"/>
      <c r="C48" s="118"/>
      <c r="D48" s="119"/>
      <c r="E48" s="120"/>
      <c r="F48" s="120"/>
      <c r="G48" s="120"/>
      <c r="H48" s="120"/>
      <c r="I48" s="120"/>
      <c r="J48" s="121"/>
      <c r="K48" s="223"/>
      <c r="L48" s="185"/>
      <c r="M48" s="6"/>
    </row>
    <row r="49" spans="1:12" s="4" customFormat="1" ht="15" customHeight="1" x14ac:dyDescent="0.2">
      <c r="A49" s="106">
        <v>7</v>
      </c>
      <c r="B49" s="106"/>
      <c r="C49" s="124"/>
      <c r="D49" s="141" t="s">
        <v>82</v>
      </c>
      <c r="E49" s="113"/>
      <c r="F49" s="140"/>
      <c r="G49" s="115"/>
      <c r="H49" s="115"/>
      <c r="I49" s="111"/>
      <c r="J49" s="206"/>
      <c r="K49" s="226"/>
      <c r="L49" s="184"/>
    </row>
    <row r="50" spans="1:12" s="4" customFormat="1" ht="25.5" customHeight="1" x14ac:dyDescent="0.2">
      <c r="A50" s="51" t="s">
        <v>83</v>
      </c>
      <c r="B50" s="51" t="s">
        <v>31</v>
      </c>
      <c r="C50" s="167">
        <v>36789</v>
      </c>
      <c r="D50" s="40" t="s">
        <v>84</v>
      </c>
      <c r="E50" s="37" t="s">
        <v>26</v>
      </c>
      <c r="F50" s="38">
        <v>1200</v>
      </c>
      <c r="G50" s="56"/>
      <c r="H50" s="56">
        <v>1.38</v>
      </c>
      <c r="I50" s="39">
        <f t="shared" ref="I50:I54" si="10">SUM(G50:H50)</f>
        <v>1.38</v>
      </c>
      <c r="J50" s="205">
        <f>F50*I50</f>
        <v>1655.9999999999998</v>
      </c>
      <c r="K50" s="218"/>
      <c r="L50" s="187"/>
    </row>
    <row r="51" spans="1:12" s="4" customFormat="1" x14ac:dyDescent="0.2">
      <c r="A51" s="51" t="s">
        <v>85</v>
      </c>
      <c r="B51" s="51" t="s">
        <v>31</v>
      </c>
      <c r="C51" s="167">
        <v>7181</v>
      </c>
      <c r="D51" s="40" t="s">
        <v>86</v>
      </c>
      <c r="E51" s="37" t="s">
        <v>40</v>
      </c>
      <c r="F51" s="38">
        <v>29</v>
      </c>
      <c r="G51" s="56">
        <v>12.43</v>
      </c>
      <c r="H51" s="56">
        <v>11.01</v>
      </c>
      <c r="I51" s="39">
        <f t="shared" si="10"/>
        <v>23.439999999999998</v>
      </c>
      <c r="J51" s="205">
        <f>F51*I51</f>
        <v>679.76</v>
      </c>
      <c r="K51" s="218"/>
      <c r="L51" s="184"/>
    </row>
    <row r="52" spans="1:12" s="4" customFormat="1" x14ac:dyDescent="0.2">
      <c r="A52" s="51" t="s">
        <v>87</v>
      </c>
      <c r="B52" s="51" t="s">
        <v>23</v>
      </c>
      <c r="C52" s="169">
        <v>140206</v>
      </c>
      <c r="D52" s="36" t="s">
        <v>88</v>
      </c>
      <c r="E52" s="37" t="s">
        <v>89</v>
      </c>
      <c r="F52" s="38">
        <v>264</v>
      </c>
      <c r="G52" s="52">
        <v>4.99</v>
      </c>
      <c r="H52" s="52">
        <v>9.6999999999999993</v>
      </c>
      <c r="I52" s="39">
        <f t="shared" si="10"/>
        <v>14.69</v>
      </c>
      <c r="J52" s="205">
        <f>F52*I52</f>
        <v>3878.16</v>
      </c>
      <c r="K52" s="218"/>
      <c r="L52" s="184"/>
    </row>
    <row r="53" spans="1:12" s="4" customFormat="1" x14ac:dyDescent="0.2">
      <c r="A53" s="51" t="s">
        <v>90</v>
      </c>
      <c r="B53" s="51" t="s">
        <v>23</v>
      </c>
      <c r="C53" s="167">
        <v>2132</v>
      </c>
      <c r="D53" s="36" t="s">
        <v>91</v>
      </c>
      <c r="E53" s="57" t="s">
        <v>89</v>
      </c>
      <c r="F53" s="38">
        <v>81</v>
      </c>
      <c r="G53" s="58"/>
      <c r="H53" s="59">
        <v>24.84</v>
      </c>
      <c r="I53" s="39">
        <f t="shared" si="10"/>
        <v>24.84</v>
      </c>
      <c r="J53" s="205">
        <f>F53*I53</f>
        <v>2012.04</v>
      </c>
      <c r="K53" s="218"/>
      <c r="L53" s="184"/>
    </row>
    <row r="54" spans="1:12" s="4" customFormat="1" x14ac:dyDescent="0.25">
      <c r="A54" s="51" t="s">
        <v>92</v>
      </c>
      <c r="B54" s="51" t="s">
        <v>23</v>
      </c>
      <c r="C54" s="170">
        <v>2385</v>
      </c>
      <c r="D54" s="36" t="s">
        <v>93</v>
      </c>
      <c r="E54" s="57" t="s">
        <v>89</v>
      </c>
      <c r="F54" s="38">
        <v>18</v>
      </c>
      <c r="G54" s="60"/>
      <c r="H54" s="59">
        <v>14.65</v>
      </c>
      <c r="I54" s="39">
        <f t="shared" si="10"/>
        <v>14.65</v>
      </c>
      <c r="J54" s="205">
        <f>F54*I54</f>
        <v>263.7</v>
      </c>
      <c r="K54" s="218"/>
      <c r="L54" s="185"/>
    </row>
    <row r="55" spans="1:12" s="4" customFormat="1" ht="15" customHeight="1" x14ac:dyDescent="0.2">
      <c r="A55" s="103"/>
      <c r="B55" s="104"/>
      <c r="C55" s="104"/>
      <c r="D55" s="104"/>
      <c r="E55" s="104"/>
      <c r="F55" s="104"/>
      <c r="G55" s="104"/>
      <c r="H55" s="278" t="s">
        <v>94</v>
      </c>
      <c r="I55" s="279"/>
      <c r="J55" s="203">
        <f>SUM(J50:J54)</f>
        <v>8489.66</v>
      </c>
      <c r="K55" s="223"/>
      <c r="L55" s="181"/>
    </row>
    <row r="56" spans="1:12" s="4" customFormat="1" ht="15" customHeight="1" x14ac:dyDescent="0.2">
      <c r="A56" s="116"/>
      <c r="B56" s="117"/>
      <c r="C56" s="118"/>
      <c r="D56" s="119"/>
      <c r="E56" s="120"/>
      <c r="F56" s="120"/>
      <c r="G56" s="120"/>
      <c r="H56" s="120"/>
      <c r="I56" s="120"/>
      <c r="J56" s="121"/>
      <c r="K56" s="223"/>
      <c r="L56" s="181"/>
    </row>
    <row r="57" spans="1:12" s="4" customFormat="1" ht="15" customHeight="1" x14ac:dyDescent="0.2">
      <c r="A57" s="106">
        <v>8</v>
      </c>
      <c r="B57" s="106"/>
      <c r="C57" s="124"/>
      <c r="D57" s="112" t="s">
        <v>95</v>
      </c>
      <c r="E57" s="113"/>
      <c r="F57" s="140"/>
      <c r="G57" s="115"/>
      <c r="H57" s="115"/>
      <c r="I57" s="111"/>
      <c r="J57" s="206"/>
      <c r="K57" s="226"/>
      <c r="L57" s="184"/>
    </row>
    <row r="58" spans="1:12" s="4" customFormat="1" x14ac:dyDescent="0.2">
      <c r="A58" s="51" t="s">
        <v>96</v>
      </c>
      <c r="B58" s="51" t="s">
        <v>23</v>
      </c>
      <c r="C58" s="167">
        <v>200101</v>
      </c>
      <c r="D58" s="40" t="s">
        <v>97</v>
      </c>
      <c r="E58" s="37" t="s">
        <v>26</v>
      </c>
      <c r="F58" s="38">
        <v>390</v>
      </c>
      <c r="G58" s="56">
        <v>2.21</v>
      </c>
      <c r="H58" s="56">
        <v>1.32</v>
      </c>
      <c r="I58" s="39">
        <f>SUM(G58:H58)</f>
        <v>3.5300000000000002</v>
      </c>
      <c r="J58" s="205">
        <f>F58*I58</f>
        <v>1376.7</v>
      </c>
      <c r="K58" s="218"/>
      <c r="L58" s="184"/>
    </row>
    <row r="59" spans="1:12" s="4" customFormat="1" x14ac:dyDescent="0.2">
      <c r="A59" s="51" t="s">
        <v>98</v>
      </c>
      <c r="B59" s="51" t="s">
        <v>23</v>
      </c>
      <c r="C59" s="167">
        <v>200499</v>
      </c>
      <c r="D59" s="40" t="s">
        <v>99</v>
      </c>
      <c r="E59" s="37" t="s">
        <v>26</v>
      </c>
      <c r="F59" s="38">
        <f>F58</f>
        <v>390</v>
      </c>
      <c r="G59" s="56">
        <v>12.25</v>
      </c>
      <c r="H59" s="56">
        <v>4.99</v>
      </c>
      <c r="I59" s="39">
        <f>SUM(G59:H59)</f>
        <v>17.240000000000002</v>
      </c>
      <c r="J59" s="205">
        <f>F59*I59</f>
        <v>6723.6</v>
      </c>
      <c r="K59" s="218"/>
      <c r="L59" s="184"/>
    </row>
    <row r="60" spans="1:12" s="4" customFormat="1" ht="15" customHeight="1" x14ac:dyDescent="0.2">
      <c r="A60" s="103"/>
      <c r="B60" s="104"/>
      <c r="C60" s="104"/>
      <c r="D60" s="104"/>
      <c r="E60" s="104"/>
      <c r="F60" s="104"/>
      <c r="G60" s="104"/>
      <c r="H60" s="278" t="s">
        <v>100</v>
      </c>
      <c r="I60" s="279"/>
      <c r="J60" s="203">
        <f>SUM(J58:J59)</f>
        <v>8100.3</v>
      </c>
      <c r="K60" s="223"/>
      <c r="L60" s="184"/>
    </row>
    <row r="61" spans="1:12" s="4" customFormat="1" ht="15" customHeight="1" x14ac:dyDescent="0.2">
      <c r="A61" s="116"/>
      <c r="B61" s="117"/>
      <c r="C61" s="118"/>
      <c r="D61" s="119"/>
      <c r="E61" s="120"/>
      <c r="F61" s="120"/>
      <c r="G61" s="120"/>
      <c r="H61" s="120"/>
      <c r="I61" s="120"/>
      <c r="J61" s="121"/>
      <c r="K61" s="223"/>
      <c r="L61" s="184"/>
    </row>
    <row r="62" spans="1:12" s="4" customFormat="1" ht="15" customHeight="1" x14ac:dyDescent="0.2">
      <c r="A62" s="142">
        <v>9</v>
      </c>
      <c r="B62" s="142"/>
      <c r="C62" s="143"/>
      <c r="D62" s="144" t="s">
        <v>101</v>
      </c>
      <c r="E62" s="145"/>
      <c r="F62" s="144"/>
      <c r="G62" s="146"/>
      <c r="H62" s="146"/>
      <c r="I62" s="144"/>
      <c r="J62" s="206"/>
      <c r="K62" s="226"/>
      <c r="L62" s="184"/>
    </row>
    <row r="63" spans="1:12" s="179" customFormat="1" x14ac:dyDescent="0.2">
      <c r="A63" s="171" t="s">
        <v>102</v>
      </c>
      <c r="B63" s="171" t="s">
        <v>23</v>
      </c>
      <c r="C63" s="167">
        <v>261307</v>
      </c>
      <c r="D63" s="245" t="s">
        <v>103</v>
      </c>
      <c r="E63" s="176" t="s">
        <v>26</v>
      </c>
      <c r="F63" s="177">
        <v>390</v>
      </c>
      <c r="G63" s="242">
        <v>3.51</v>
      </c>
      <c r="H63" s="242">
        <v>2.39</v>
      </c>
      <c r="I63" s="243">
        <f>SUM(G63:H63)</f>
        <v>5.9</v>
      </c>
      <c r="J63" s="244">
        <f>F63*I63</f>
        <v>2301</v>
      </c>
      <c r="K63" s="218"/>
      <c r="L63" s="184"/>
    </row>
    <row r="64" spans="1:12" s="179" customFormat="1" x14ac:dyDescent="0.2">
      <c r="A64" s="171" t="s">
        <v>104</v>
      </c>
      <c r="B64" s="171" t="s">
        <v>23</v>
      </c>
      <c r="C64" s="167">
        <v>261000</v>
      </c>
      <c r="D64" s="175" t="s">
        <v>105</v>
      </c>
      <c r="E64" s="176" t="s">
        <v>26</v>
      </c>
      <c r="F64" s="177">
        <v>390</v>
      </c>
      <c r="G64" s="242">
        <v>4.93</v>
      </c>
      <c r="H64" s="242">
        <v>3.81</v>
      </c>
      <c r="I64" s="243">
        <f>SUM(G64:H64)</f>
        <v>8.74</v>
      </c>
      <c r="J64" s="244">
        <f>F64*I64</f>
        <v>3408.6</v>
      </c>
      <c r="K64" s="218"/>
      <c r="L64" s="184"/>
    </row>
    <row r="65" spans="1:16" s="179" customFormat="1" ht="14.25" customHeight="1" x14ac:dyDescent="0.2">
      <c r="A65" s="171" t="s">
        <v>106</v>
      </c>
      <c r="B65" s="171" t="s">
        <v>23</v>
      </c>
      <c r="C65" s="171">
        <v>261560</v>
      </c>
      <c r="D65" s="175" t="s">
        <v>107</v>
      </c>
      <c r="E65" s="176" t="s">
        <v>26</v>
      </c>
      <c r="F65" s="177">
        <v>390</v>
      </c>
      <c r="G65" s="242">
        <v>9.1199999999999992</v>
      </c>
      <c r="H65" s="242">
        <v>6.83</v>
      </c>
      <c r="I65" s="243">
        <f>SUM(G65:H65)</f>
        <v>15.95</v>
      </c>
      <c r="J65" s="244">
        <f>F65*I65</f>
        <v>6220.5</v>
      </c>
      <c r="K65" s="218"/>
      <c r="L65" s="184"/>
    </row>
    <row r="66" spans="1:16" s="4" customFormat="1" x14ac:dyDescent="0.2">
      <c r="A66" s="51" t="s">
        <v>108</v>
      </c>
      <c r="B66" s="51" t="s">
        <v>23</v>
      </c>
      <c r="C66" s="167">
        <v>261602</v>
      </c>
      <c r="D66" s="40" t="s">
        <v>109</v>
      </c>
      <c r="E66" s="37" t="s">
        <v>26</v>
      </c>
      <c r="F66" s="38">
        <v>390</v>
      </c>
      <c r="G66" s="62">
        <v>9.1199999999999992</v>
      </c>
      <c r="H66" s="62">
        <v>4.95</v>
      </c>
      <c r="I66" s="39">
        <f>SUM(G66:H66)</f>
        <v>14.07</v>
      </c>
      <c r="J66" s="205">
        <f>F66*I66</f>
        <v>5487.3</v>
      </c>
      <c r="K66" s="218"/>
      <c r="L66" s="185"/>
    </row>
    <row r="67" spans="1:16" s="4" customFormat="1" ht="15" customHeight="1" x14ac:dyDescent="0.2">
      <c r="A67" s="103"/>
      <c r="B67" s="104"/>
      <c r="C67" s="104"/>
      <c r="D67" s="104"/>
      <c r="E67" s="104"/>
      <c r="F67" s="104"/>
      <c r="G67" s="104"/>
      <c r="H67" s="278" t="s">
        <v>110</v>
      </c>
      <c r="I67" s="279"/>
      <c r="J67" s="203">
        <v>17417.400000000001</v>
      </c>
      <c r="K67" s="227"/>
      <c r="L67" s="181"/>
    </row>
    <row r="68" spans="1:16" s="4" customFormat="1" ht="15" customHeight="1" x14ac:dyDescent="0.2">
      <c r="A68" s="116"/>
      <c r="B68" s="117"/>
      <c r="C68" s="118"/>
      <c r="D68" s="119"/>
      <c r="E68" s="120"/>
      <c r="F68" s="120"/>
      <c r="G68" s="120"/>
      <c r="H68" s="120"/>
      <c r="I68" s="120"/>
      <c r="J68" s="121"/>
      <c r="K68" s="227"/>
      <c r="L68" s="181"/>
      <c r="M68" s="3"/>
      <c r="N68" s="3"/>
      <c r="O68" s="3"/>
      <c r="P68" s="3"/>
    </row>
    <row r="69" spans="1:16" s="4" customFormat="1" ht="22.5" customHeight="1" x14ac:dyDescent="0.2">
      <c r="A69" s="106">
        <v>10</v>
      </c>
      <c r="B69" s="106"/>
      <c r="C69" s="124"/>
      <c r="D69" s="112" t="s">
        <v>111</v>
      </c>
      <c r="E69" s="113"/>
      <c r="F69" s="114"/>
      <c r="G69" s="115"/>
      <c r="H69" s="115"/>
      <c r="I69" s="111"/>
      <c r="J69" s="206"/>
      <c r="K69" s="226"/>
      <c r="L69" s="184"/>
      <c r="M69" s="3"/>
      <c r="N69" s="3"/>
      <c r="O69" s="3"/>
      <c r="P69" s="3"/>
    </row>
    <row r="70" spans="1:16" s="4" customFormat="1" ht="15" customHeight="1" x14ac:dyDescent="0.25">
      <c r="A70" s="147" t="s">
        <v>112</v>
      </c>
      <c r="B70" s="147"/>
      <c r="C70" s="148"/>
      <c r="D70" s="149" t="s">
        <v>113</v>
      </c>
      <c r="E70" s="150"/>
      <c r="F70" s="151"/>
      <c r="G70" s="152"/>
      <c r="H70" s="152"/>
      <c r="I70" s="153"/>
      <c r="J70" s="207"/>
      <c r="K70" s="228"/>
      <c r="L70" s="184"/>
      <c r="M70" s="3"/>
      <c r="N70" s="3"/>
      <c r="O70" s="3"/>
      <c r="P70" s="3"/>
    </row>
    <row r="71" spans="1:16" s="179" customFormat="1" x14ac:dyDescent="0.2">
      <c r="A71" s="171" t="s">
        <v>114</v>
      </c>
      <c r="B71" s="171" t="s">
        <v>23</v>
      </c>
      <c r="C71" s="173" t="s">
        <v>115</v>
      </c>
      <c r="D71" s="247" t="s">
        <v>116</v>
      </c>
      <c r="E71" s="248" t="s">
        <v>65</v>
      </c>
      <c r="F71" s="177">
        <v>2</v>
      </c>
      <c r="G71" s="178">
        <v>13.62</v>
      </c>
      <c r="H71" s="178">
        <v>64.02</v>
      </c>
      <c r="I71" s="178">
        <f t="shared" ref="I71:I88" si="11">SUM(G71:H71)</f>
        <v>77.64</v>
      </c>
      <c r="J71" s="209">
        <f t="shared" ref="J71:J88" si="12">F71*I71</f>
        <v>155.28</v>
      </c>
      <c r="K71" s="218"/>
      <c r="L71" s="184"/>
      <c r="M71" s="184"/>
      <c r="N71" s="184"/>
      <c r="O71" s="249"/>
      <c r="P71" s="184"/>
    </row>
    <row r="72" spans="1:16" s="4" customFormat="1" x14ac:dyDescent="0.2">
      <c r="A72" s="51" t="s">
        <v>117</v>
      </c>
      <c r="B72" s="51" t="s">
        <v>23</v>
      </c>
      <c r="C72" s="173" t="s">
        <v>118</v>
      </c>
      <c r="D72" s="63" t="s">
        <v>119</v>
      </c>
      <c r="E72" s="41" t="s">
        <v>65</v>
      </c>
      <c r="F72" s="38">
        <v>4</v>
      </c>
      <c r="G72" s="155">
        <v>4.7699999999999996</v>
      </c>
      <c r="H72" s="155">
        <v>7.5</v>
      </c>
      <c r="I72" s="139">
        <f t="shared" si="11"/>
        <v>12.27</v>
      </c>
      <c r="J72" s="208">
        <f t="shared" si="12"/>
        <v>49.08</v>
      </c>
      <c r="K72" s="218"/>
      <c r="L72" s="184"/>
      <c r="M72" s="250"/>
      <c r="N72" s="250"/>
      <c r="O72" s="250"/>
      <c r="P72" s="3"/>
    </row>
    <row r="73" spans="1:16" s="4" customFormat="1" x14ac:dyDescent="0.2">
      <c r="A73" s="51" t="s">
        <v>120</v>
      </c>
      <c r="B73" s="51" t="s">
        <v>23</v>
      </c>
      <c r="C73" s="169" t="s">
        <v>121</v>
      </c>
      <c r="D73" s="63" t="s">
        <v>122</v>
      </c>
      <c r="E73" s="61" t="s">
        <v>65</v>
      </c>
      <c r="F73" s="38">
        <v>3</v>
      </c>
      <c r="G73" s="155">
        <v>8.4</v>
      </c>
      <c r="H73" s="155">
        <v>15.48</v>
      </c>
      <c r="I73" s="139">
        <f t="shared" si="11"/>
        <v>23.880000000000003</v>
      </c>
      <c r="J73" s="208">
        <f t="shared" si="12"/>
        <v>71.640000000000015</v>
      </c>
      <c r="K73" s="218"/>
      <c r="L73" s="184"/>
      <c r="M73" s="250"/>
      <c r="N73" s="250"/>
      <c r="O73" s="250"/>
      <c r="P73" s="3"/>
    </row>
    <row r="74" spans="1:16" s="4" customFormat="1" x14ac:dyDescent="0.2">
      <c r="A74" s="51" t="s">
        <v>123</v>
      </c>
      <c r="B74" s="51" t="s">
        <v>23</v>
      </c>
      <c r="C74" s="173" t="s">
        <v>124</v>
      </c>
      <c r="D74" s="63" t="s">
        <v>125</v>
      </c>
      <c r="E74" s="61" t="s">
        <v>65</v>
      </c>
      <c r="F74" s="38">
        <v>13</v>
      </c>
      <c r="G74" s="155">
        <v>8.4</v>
      </c>
      <c r="H74" s="155">
        <v>13.15</v>
      </c>
      <c r="I74" s="139">
        <f t="shared" si="11"/>
        <v>21.55</v>
      </c>
      <c r="J74" s="208">
        <f t="shared" si="12"/>
        <v>280.15000000000003</v>
      </c>
      <c r="K74" s="218"/>
      <c r="L74" s="184"/>
      <c r="M74" s="250"/>
      <c r="N74" s="250"/>
      <c r="O74" s="250"/>
      <c r="P74" s="3"/>
    </row>
    <row r="75" spans="1:16" s="4" customFormat="1" x14ac:dyDescent="0.2">
      <c r="A75" s="51" t="s">
        <v>126</v>
      </c>
      <c r="B75" s="51" t="s">
        <v>23</v>
      </c>
      <c r="C75" s="173" t="s">
        <v>127</v>
      </c>
      <c r="D75" s="63" t="s">
        <v>128</v>
      </c>
      <c r="E75" s="61" t="s">
        <v>65</v>
      </c>
      <c r="F75" s="38">
        <v>2</v>
      </c>
      <c r="G75" s="155">
        <v>6.59</v>
      </c>
      <c r="H75" s="155">
        <v>6.84</v>
      </c>
      <c r="I75" s="139">
        <f t="shared" si="11"/>
        <v>13.43</v>
      </c>
      <c r="J75" s="208">
        <f t="shared" si="12"/>
        <v>26.86</v>
      </c>
      <c r="K75" s="218"/>
      <c r="L75" s="184"/>
      <c r="M75" s="250"/>
      <c r="N75" s="250"/>
      <c r="O75" s="250"/>
      <c r="P75" s="3"/>
    </row>
    <row r="76" spans="1:16" s="4" customFormat="1" x14ac:dyDescent="0.2">
      <c r="A76" s="51" t="s">
        <v>129</v>
      </c>
      <c r="B76" s="51" t="s">
        <v>23</v>
      </c>
      <c r="C76" s="174">
        <v>72591</v>
      </c>
      <c r="D76" s="40" t="s">
        <v>130</v>
      </c>
      <c r="E76" s="61" t="s">
        <v>65</v>
      </c>
      <c r="F76" s="38">
        <v>1</v>
      </c>
      <c r="G76" s="154">
        <v>8.4</v>
      </c>
      <c r="H76" s="154">
        <v>11.06</v>
      </c>
      <c r="I76" s="139">
        <f t="shared" si="11"/>
        <v>19.46</v>
      </c>
      <c r="J76" s="208">
        <f t="shared" si="12"/>
        <v>19.46</v>
      </c>
      <c r="K76" s="218"/>
      <c r="L76" s="184"/>
      <c r="M76" s="3"/>
      <c r="N76" s="250"/>
      <c r="O76" s="250"/>
      <c r="P76" s="3"/>
    </row>
    <row r="77" spans="1:16" s="4" customFormat="1" x14ac:dyDescent="0.2">
      <c r="A77" s="51" t="s">
        <v>131</v>
      </c>
      <c r="B77" s="51" t="s">
        <v>23</v>
      </c>
      <c r="C77" s="167">
        <v>70601</v>
      </c>
      <c r="D77" s="40" t="s">
        <v>132</v>
      </c>
      <c r="E77" s="61" t="s">
        <v>40</v>
      </c>
      <c r="F77" s="38">
        <v>10</v>
      </c>
      <c r="G77" s="154">
        <v>1.1399999999999999</v>
      </c>
      <c r="H77" s="154">
        <v>0.34</v>
      </c>
      <c r="I77" s="139">
        <f t="shared" ref="I77" si="13">SUM(G77:H77)</f>
        <v>1.48</v>
      </c>
      <c r="J77" s="208">
        <f t="shared" ref="J77" si="14">F77*I77</f>
        <v>14.8</v>
      </c>
      <c r="K77" s="218"/>
      <c r="L77" s="184"/>
      <c r="M77" s="3"/>
      <c r="N77" s="250"/>
      <c r="O77" s="250"/>
      <c r="P77" s="3"/>
    </row>
    <row r="78" spans="1:16" s="179" customFormat="1" ht="30" x14ac:dyDescent="0.2">
      <c r="A78" s="171" t="s">
        <v>131</v>
      </c>
      <c r="B78" s="171"/>
      <c r="C78" s="167">
        <v>9540</v>
      </c>
      <c r="D78" s="175" t="s">
        <v>133</v>
      </c>
      <c r="E78" s="176" t="s">
        <v>65</v>
      </c>
      <c r="F78" s="177">
        <v>1</v>
      </c>
      <c r="G78" s="178">
        <f>116.5+0.01</f>
        <v>116.51</v>
      </c>
      <c r="H78" s="178">
        <v>684.73</v>
      </c>
      <c r="I78" s="178">
        <f t="shared" si="11"/>
        <v>801.24</v>
      </c>
      <c r="J78" s="209">
        <f t="shared" si="12"/>
        <v>801.24</v>
      </c>
      <c r="K78" s="218"/>
      <c r="L78" s="184"/>
      <c r="M78" s="188"/>
      <c r="N78" s="188"/>
      <c r="O78" s="188"/>
      <c r="P78" s="188"/>
    </row>
    <row r="79" spans="1:16" s="4" customFormat="1" x14ac:dyDescent="0.2">
      <c r="A79" s="51" t="s">
        <v>134</v>
      </c>
      <c r="B79" s="51" t="s">
        <v>23</v>
      </c>
      <c r="C79" s="167">
        <v>71171</v>
      </c>
      <c r="D79" s="63" t="s">
        <v>135</v>
      </c>
      <c r="E79" s="61" t="s">
        <v>65</v>
      </c>
      <c r="F79" s="38">
        <v>3</v>
      </c>
      <c r="G79" s="155">
        <v>6.82</v>
      </c>
      <c r="H79" s="155">
        <v>7.9</v>
      </c>
      <c r="I79" s="139">
        <f t="shared" si="11"/>
        <v>14.72</v>
      </c>
      <c r="J79" s="208">
        <f t="shared" si="12"/>
        <v>44.160000000000004</v>
      </c>
      <c r="K79" s="218"/>
      <c r="L79" s="184"/>
      <c r="M79" s="251"/>
      <c r="N79" s="250"/>
      <c r="O79" s="250"/>
      <c r="P79" s="250"/>
    </row>
    <row r="80" spans="1:16" s="4" customFormat="1" x14ac:dyDescent="0.2">
      <c r="A80" s="51" t="s">
        <v>136</v>
      </c>
      <c r="B80" s="51" t="s">
        <v>23</v>
      </c>
      <c r="C80" s="167">
        <v>71172</v>
      </c>
      <c r="D80" s="63" t="s">
        <v>137</v>
      </c>
      <c r="E80" s="61" t="s">
        <v>65</v>
      </c>
      <c r="F80" s="38">
        <v>2</v>
      </c>
      <c r="G80" s="155">
        <v>6.82</v>
      </c>
      <c r="H80" s="155">
        <v>10.039999999999999</v>
      </c>
      <c r="I80" s="139">
        <f t="shared" si="11"/>
        <v>16.86</v>
      </c>
      <c r="J80" s="208">
        <f t="shared" si="12"/>
        <v>33.72</v>
      </c>
      <c r="K80" s="218"/>
      <c r="L80" s="184"/>
      <c r="M80" s="251"/>
      <c r="N80" s="250"/>
      <c r="O80" s="250"/>
      <c r="P80" s="250"/>
    </row>
    <row r="81" spans="1:16" s="179" customFormat="1" x14ac:dyDescent="0.2">
      <c r="A81" s="171" t="s">
        <v>138</v>
      </c>
      <c r="B81" s="171" t="s">
        <v>23</v>
      </c>
      <c r="C81" s="167">
        <v>72170</v>
      </c>
      <c r="D81" s="175" t="s">
        <v>139</v>
      </c>
      <c r="E81" s="176" t="s">
        <v>65</v>
      </c>
      <c r="F81" s="177">
        <v>1</v>
      </c>
      <c r="G81" s="246">
        <v>34.06</v>
      </c>
      <c r="H81" s="178">
        <v>69.97</v>
      </c>
      <c r="I81" s="178">
        <f t="shared" si="11"/>
        <v>104.03</v>
      </c>
      <c r="J81" s="209">
        <f t="shared" si="12"/>
        <v>104.03</v>
      </c>
      <c r="K81" s="218"/>
      <c r="L81" s="184"/>
      <c r="M81" s="184"/>
      <c r="N81" s="184"/>
      <c r="O81" s="249"/>
      <c r="P81" s="188"/>
    </row>
    <row r="82" spans="1:16" s="4" customFormat="1" x14ac:dyDescent="0.2">
      <c r="A82" s="51" t="s">
        <v>140</v>
      </c>
      <c r="B82" s="51" t="s">
        <v>23</v>
      </c>
      <c r="C82" s="167">
        <v>71619</v>
      </c>
      <c r="D82" s="40" t="s">
        <v>141</v>
      </c>
      <c r="E82" s="61" t="s">
        <v>65</v>
      </c>
      <c r="F82" s="38">
        <v>2</v>
      </c>
      <c r="G82" s="154">
        <v>8.77</v>
      </c>
      <c r="H82" s="154">
        <v>79.83</v>
      </c>
      <c r="I82" s="139">
        <f t="shared" si="11"/>
        <v>88.6</v>
      </c>
      <c r="J82" s="208">
        <f t="shared" si="12"/>
        <v>177.2</v>
      </c>
      <c r="K82" s="218"/>
      <c r="L82" s="184"/>
      <c r="M82" s="3"/>
      <c r="N82" s="3"/>
      <c r="O82" s="3"/>
      <c r="P82" s="3"/>
    </row>
    <row r="83" spans="1:16" s="4" customFormat="1" x14ac:dyDescent="0.2">
      <c r="A83" s="51" t="s">
        <v>142</v>
      </c>
      <c r="B83" s="51" t="s">
        <v>23</v>
      </c>
      <c r="C83" s="167">
        <v>70540</v>
      </c>
      <c r="D83" s="40" t="s">
        <v>143</v>
      </c>
      <c r="E83" s="61" t="s">
        <v>89</v>
      </c>
      <c r="F83" s="38">
        <v>30.9</v>
      </c>
      <c r="G83" s="155">
        <v>1.59</v>
      </c>
      <c r="H83" s="155">
        <v>3.56</v>
      </c>
      <c r="I83" s="139">
        <f t="shared" si="11"/>
        <v>5.15</v>
      </c>
      <c r="J83" s="208">
        <f t="shared" si="12"/>
        <v>159.13499999999999</v>
      </c>
      <c r="K83" s="218"/>
      <c r="L83" s="188"/>
      <c r="M83" s="250"/>
      <c r="N83" s="250"/>
      <c r="O83" s="3"/>
      <c r="P83" s="3"/>
    </row>
    <row r="84" spans="1:16" s="4" customFormat="1" x14ac:dyDescent="0.2">
      <c r="A84" s="51" t="s">
        <v>144</v>
      </c>
      <c r="B84" s="51" t="s">
        <v>23</v>
      </c>
      <c r="C84" s="167">
        <v>71290</v>
      </c>
      <c r="D84" s="63" t="s">
        <v>145</v>
      </c>
      <c r="E84" s="61" t="s">
        <v>89</v>
      </c>
      <c r="F84" s="38">
        <v>20.2</v>
      </c>
      <c r="G84" s="155">
        <v>1.1399999999999999</v>
      </c>
      <c r="H84" s="155">
        <v>0.54</v>
      </c>
      <c r="I84" s="139">
        <f t="shared" si="11"/>
        <v>1.68</v>
      </c>
      <c r="J84" s="208">
        <f t="shared" si="12"/>
        <v>33.936</v>
      </c>
      <c r="K84" s="218"/>
      <c r="L84" s="184"/>
      <c r="M84" s="3"/>
      <c r="N84" s="3"/>
      <c r="O84" s="3"/>
      <c r="P84" s="3"/>
    </row>
    <row r="85" spans="1:16" s="4" customFormat="1" x14ac:dyDescent="0.2">
      <c r="A85" s="51" t="s">
        <v>146</v>
      </c>
      <c r="B85" s="51" t="s">
        <v>23</v>
      </c>
      <c r="C85" s="167">
        <v>70563</v>
      </c>
      <c r="D85" s="63" t="s">
        <v>147</v>
      </c>
      <c r="E85" s="61" t="s">
        <v>89</v>
      </c>
      <c r="F85" s="38">
        <v>218</v>
      </c>
      <c r="G85" s="155">
        <v>1.25</v>
      </c>
      <c r="H85" s="155">
        <v>1.01</v>
      </c>
      <c r="I85" s="139">
        <f t="shared" si="11"/>
        <v>2.2599999999999998</v>
      </c>
      <c r="J85" s="208">
        <f t="shared" si="12"/>
        <v>492.67999999999995</v>
      </c>
      <c r="K85" s="218"/>
      <c r="L85" s="184"/>
      <c r="M85" s="3"/>
      <c r="N85" s="3"/>
      <c r="O85" s="3"/>
      <c r="P85" s="3"/>
    </row>
    <row r="86" spans="1:16" s="4" customFormat="1" x14ac:dyDescent="0.2">
      <c r="A86" s="51" t="s">
        <v>148</v>
      </c>
      <c r="B86" s="51" t="s">
        <v>23</v>
      </c>
      <c r="C86" s="167">
        <v>70564</v>
      </c>
      <c r="D86" s="63" t="s">
        <v>149</v>
      </c>
      <c r="E86" s="61" t="s">
        <v>89</v>
      </c>
      <c r="F86" s="38">
        <v>21</v>
      </c>
      <c r="G86" s="155">
        <v>1.37</v>
      </c>
      <c r="H86" s="155">
        <v>1.72</v>
      </c>
      <c r="I86" s="139">
        <f t="shared" si="11"/>
        <v>3.09</v>
      </c>
      <c r="J86" s="208">
        <f t="shared" si="12"/>
        <v>64.89</v>
      </c>
      <c r="K86" s="218"/>
      <c r="L86" s="184"/>
    </row>
    <row r="87" spans="1:16" s="4" customFormat="1" x14ac:dyDescent="0.2">
      <c r="A87" s="51" t="s">
        <v>150</v>
      </c>
      <c r="B87" s="51" t="s">
        <v>23</v>
      </c>
      <c r="C87" s="167">
        <v>71194</v>
      </c>
      <c r="D87" s="63" t="s">
        <v>151</v>
      </c>
      <c r="E87" s="61" t="s">
        <v>89</v>
      </c>
      <c r="F87" s="38">
        <v>72</v>
      </c>
      <c r="G87" s="155">
        <v>3.86</v>
      </c>
      <c r="H87" s="155">
        <v>1.1399999999999999</v>
      </c>
      <c r="I87" s="139">
        <f t="shared" si="11"/>
        <v>5</v>
      </c>
      <c r="J87" s="208">
        <f t="shared" si="12"/>
        <v>360</v>
      </c>
      <c r="K87" s="218"/>
      <c r="L87" s="184"/>
    </row>
    <row r="88" spans="1:16" s="179" customFormat="1" x14ac:dyDescent="0.2">
      <c r="A88" s="171" t="s">
        <v>152</v>
      </c>
      <c r="B88" s="171"/>
      <c r="C88" s="167" t="s">
        <v>153</v>
      </c>
      <c r="D88" s="175" t="s">
        <v>154</v>
      </c>
      <c r="E88" s="171" t="s">
        <v>65</v>
      </c>
      <c r="F88" s="177">
        <v>1</v>
      </c>
      <c r="G88" s="178">
        <f>2*11.75+2*9.28+2*0.01*11.75+2*0.01*9.28</f>
        <v>42.480600000000003</v>
      </c>
      <c r="H88" s="178">
        <f>2*0.72+2*0.01*3.19+2*0.01*3.19+16*1.7+2*3.19+1*0.69+5*1.36+2*3.19+1*1.97+0.5*2.45</f>
        <v>52.212599999999995</v>
      </c>
      <c r="I88" s="178">
        <f t="shared" si="11"/>
        <v>94.69319999999999</v>
      </c>
      <c r="J88" s="209">
        <f t="shared" si="12"/>
        <v>94.69319999999999</v>
      </c>
      <c r="K88" s="218"/>
      <c r="L88" s="185"/>
    </row>
    <row r="89" spans="1:16" s="4" customFormat="1" ht="15" customHeight="1" x14ac:dyDescent="0.2">
      <c r="A89" s="157" t="s">
        <v>155</v>
      </c>
      <c r="B89" s="157"/>
      <c r="C89" s="148"/>
      <c r="D89" s="158" t="s">
        <v>156</v>
      </c>
      <c r="E89" s="150"/>
      <c r="F89" s="151"/>
      <c r="G89" s="159"/>
      <c r="H89" s="159"/>
      <c r="I89" s="160"/>
      <c r="J89" s="210">
        <v>2982.96</v>
      </c>
      <c r="K89" s="229"/>
      <c r="L89" s="184"/>
    </row>
    <row r="90" spans="1:16" s="4" customFormat="1" x14ac:dyDescent="0.2">
      <c r="A90" s="51" t="s">
        <v>157</v>
      </c>
      <c r="B90" s="51" t="s">
        <v>23</v>
      </c>
      <c r="C90" s="167">
        <v>81861</v>
      </c>
      <c r="D90" s="40" t="s">
        <v>158</v>
      </c>
      <c r="E90" s="41" t="s">
        <v>65</v>
      </c>
      <c r="F90" s="38">
        <v>1</v>
      </c>
      <c r="G90" s="154">
        <v>68.099999999999994</v>
      </c>
      <c r="H90" s="154">
        <v>325.45999999999998</v>
      </c>
      <c r="I90" s="139">
        <f t="shared" ref="I90:I110" si="15">SUM(G90:H90)</f>
        <v>393.55999999999995</v>
      </c>
      <c r="J90" s="208">
        <f t="shared" ref="J90:J110" si="16">F90*I90</f>
        <v>393.55999999999995</v>
      </c>
      <c r="K90" s="218"/>
      <c r="L90" s="184"/>
    </row>
    <row r="91" spans="1:16" s="4" customFormat="1" x14ac:dyDescent="0.2">
      <c r="A91" s="51" t="s">
        <v>159</v>
      </c>
      <c r="B91" s="51" t="s">
        <v>23</v>
      </c>
      <c r="C91" s="167">
        <v>81324</v>
      </c>
      <c r="D91" s="40" t="s">
        <v>160</v>
      </c>
      <c r="E91" s="41" t="s">
        <v>65</v>
      </c>
      <c r="F91" s="38">
        <v>1</v>
      </c>
      <c r="G91" s="138">
        <v>6.36</v>
      </c>
      <c r="H91" s="138">
        <v>4.67</v>
      </c>
      <c r="I91" s="139">
        <f t="shared" si="15"/>
        <v>11.030000000000001</v>
      </c>
      <c r="J91" s="208">
        <f t="shared" si="16"/>
        <v>11.030000000000001</v>
      </c>
      <c r="K91" s="218"/>
      <c r="L91" s="184"/>
    </row>
    <row r="92" spans="1:16" s="4" customFormat="1" x14ac:dyDescent="0.2">
      <c r="A92" s="51" t="s">
        <v>161</v>
      </c>
      <c r="B92" s="51" t="s">
        <v>23</v>
      </c>
      <c r="C92" s="167">
        <v>81322</v>
      </c>
      <c r="D92" s="40" t="s">
        <v>162</v>
      </c>
      <c r="E92" s="41" t="s">
        <v>65</v>
      </c>
      <c r="F92" s="38">
        <v>11</v>
      </c>
      <c r="G92" s="138">
        <v>4.09</v>
      </c>
      <c r="H92" s="138">
        <v>1.81</v>
      </c>
      <c r="I92" s="139">
        <f t="shared" si="15"/>
        <v>5.9</v>
      </c>
      <c r="J92" s="208">
        <f t="shared" si="16"/>
        <v>64.900000000000006</v>
      </c>
      <c r="K92" s="218"/>
      <c r="L92" s="184"/>
    </row>
    <row r="93" spans="1:16" s="8" customFormat="1" ht="45" x14ac:dyDescent="0.2">
      <c r="A93" s="51" t="s">
        <v>163</v>
      </c>
      <c r="B93" s="51" t="s">
        <v>31</v>
      </c>
      <c r="C93" s="167">
        <v>95248</v>
      </c>
      <c r="D93" s="40" t="s">
        <v>164</v>
      </c>
      <c r="E93" s="41" t="s">
        <v>65</v>
      </c>
      <c r="F93" s="38">
        <v>1</v>
      </c>
      <c r="G93" s="138">
        <v>18.850000000000001</v>
      </c>
      <c r="H93" s="138">
        <v>36.44</v>
      </c>
      <c r="I93" s="139">
        <f t="shared" si="15"/>
        <v>55.29</v>
      </c>
      <c r="J93" s="208">
        <f t="shared" si="16"/>
        <v>55.29</v>
      </c>
      <c r="K93" s="218"/>
      <c r="L93" s="189"/>
      <c r="N93" s="163"/>
    </row>
    <row r="94" spans="1:16" s="4" customFormat="1" x14ac:dyDescent="0.25">
      <c r="A94" s="51" t="s">
        <v>165</v>
      </c>
      <c r="B94" s="51" t="s">
        <v>23</v>
      </c>
      <c r="C94" s="167">
        <v>80902</v>
      </c>
      <c r="D94" s="40" t="s">
        <v>166</v>
      </c>
      <c r="E94" s="41" t="s">
        <v>65</v>
      </c>
      <c r="F94" s="38">
        <v>2</v>
      </c>
      <c r="G94" s="156">
        <v>12.26</v>
      </c>
      <c r="H94" s="156">
        <v>13.27</v>
      </c>
      <c r="I94" s="139">
        <f t="shared" si="15"/>
        <v>25.53</v>
      </c>
      <c r="J94" s="208">
        <f t="shared" si="16"/>
        <v>51.06</v>
      </c>
      <c r="K94" s="218"/>
      <c r="L94" s="184"/>
      <c r="N94" s="12"/>
    </row>
    <row r="95" spans="1:16" s="8" customFormat="1" x14ac:dyDescent="0.2">
      <c r="A95" s="51" t="s">
        <v>167</v>
      </c>
      <c r="B95" s="51" t="s">
        <v>23</v>
      </c>
      <c r="C95" s="180" t="s">
        <v>168</v>
      </c>
      <c r="D95" s="40" t="s">
        <v>169</v>
      </c>
      <c r="E95" s="41" t="s">
        <v>65</v>
      </c>
      <c r="F95" s="38">
        <v>1</v>
      </c>
      <c r="G95" s="155">
        <v>12.26</v>
      </c>
      <c r="H95" s="155">
        <v>19.47</v>
      </c>
      <c r="I95" s="139">
        <f t="shared" si="15"/>
        <v>31.729999999999997</v>
      </c>
      <c r="J95" s="208">
        <f t="shared" si="16"/>
        <v>31.729999999999997</v>
      </c>
      <c r="K95" s="218"/>
      <c r="L95" s="189"/>
    </row>
    <row r="96" spans="1:16" s="8" customFormat="1" x14ac:dyDescent="0.2">
      <c r="A96" s="51" t="s">
        <v>170</v>
      </c>
      <c r="B96" s="51" t="s">
        <v>23</v>
      </c>
      <c r="C96" s="167">
        <v>80946</v>
      </c>
      <c r="D96" s="40" t="s">
        <v>171</v>
      </c>
      <c r="E96" s="41" t="s">
        <v>65</v>
      </c>
      <c r="F96" s="38">
        <v>1</v>
      </c>
      <c r="G96" s="138">
        <v>13.85</v>
      </c>
      <c r="H96" s="138">
        <v>32.79</v>
      </c>
      <c r="I96" s="139">
        <f t="shared" si="15"/>
        <v>46.64</v>
      </c>
      <c r="J96" s="208">
        <f t="shared" si="16"/>
        <v>46.64</v>
      </c>
      <c r="K96" s="218"/>
      <c r="L96" s="189"/>
    </row>
    <row r="97" spans="1:20" s="4" customFormat="1" x14ac:dyDescent="0.2">
      <c r="A97" s="51" t="s">
        <v>172</v>
      </c>
      <c r="B97" s="51" t="s">
        <v>23</v>
      </c>
      <c r="C97" s="180" t="s">
        <v>173</v>
      </c>
      <c r="D97" s="40" t="s">
        <v>174</v>
      </c>
      <c r="E97" s="41" t="s">
        <v>65</v>
      </c>
      <c r="F97" s="38">
        <v>1</v>
      </c>
      <c r="G97" s="155">
        <v>13.85</v>
      </c>
      <c r="H97" s="155">
        <v>35.5</v>
      </c>
      <c r="I97" s="139">
        <f t="shared" si="15"/>
        <v>49.35</v>
      </c>
      <c r="J97" s="208">
        <f t="shared" si="16"/>
        <v>49.35</v>
      </c>
      <c r="K97" s="218"/>
      <c r="L97" s="184"/>
    </row>
    <row r="98" spans="1:20" s="4" customFormat="1" ht="30" x14ac:dyDescent="0.2">
      <c r="A98" s="51" t="s">
        <v>175</v>
      </c>
      <c r="B98" s="51" t="s">
        <v>31</v>
      </c>
      <c r="C98" s="167">
        <v>89440</v>
      </c>
      <c r="D98" s="40" t="s">
        <v>176</v>
      </c>
      <c r="E98" s="41" t="s">
        <v>65</v>
      </c>
      <c r="F98" s="38">
        <v>4</v>
      </c>
      <c r="G98" s="138">
        <v>2.94</v>
      </c>
      <c r="H98" s="138">
        <v>2.99</v>
      </c>
      <c r="I98" s="139">
        <f t="shared" si="15"/>
        <v>5.93</v>
      </c>
      <c r="J98" s="208">
        <f t="shared" si="16"/>
        <v>23.72</v>
      </c>
      <c r="K98" s="218"/>
      <c r="L98" s="184"/>
    </row>
    <row r="99" spans="1:20" s="4" customFormat="1" ht="30" x14ac:dyDescent="0.2">
      <c r="A99" s="51" t="s">
        <v>177</v>
      </c>
      <c r="B99" s="51" t="s">
        <v>31</v>
      </c>
      <c r="C99" s="180" t="s">
        <v>178</v>
      </c>
      <c r="D99" s="40" t="s">
        <v>179</v>
      </c>
      <c r="E99" s="41" t="s">
        <v>65</v>
      </c>
      <c r="F99" s="38">
        <v>4</v>
      </c>
      <c r="G99" s="155">
        <v>2.38</v>
      </c>
      <c r="H99" s="155">
        <v>5.15</v>
      </c>
      <c r="I99" s="139">
        <f t="shared" si="15"/>
        <v>7.53</v>
      </c>
      <c r="J99" s="208">
        <f t="shared" si="16"/>
        <v>30.12</v>
      </c>
      <c r="K99" s="218"/>
      <c r="L99" s="184"/>
    </row>
    <row r="100" spans="1:20" s="4" customFormat="1" x14ac:dyDescent="0.2">
      <c r="A100" s="51" t="s">
        <v>180</v>
      </c>
      <c r="B100" s="51" t="s">
        <v>23</v>
      </c>
      <c r="C100" s="167">
        <v>81003</v>
      </c>
      <c r="D100" s="40" t="s">
        <v>181</v>
      </c>
      <c r="E100" s="41" t="s">
        <v>89</v>
      </c>
      <c r="F100" s="38">
        <v>24</v>
      </c>
      <c r="G100" s="138">
        <v>2.72</v>
      </c>
      <c r="H100" s="138">
        <v>2.17</v>
      </c>
      <c r="I100" s="139">
        <f t="shared" si="15"/>
        <v>4.8900000000000006</v>
      </c>
      <c r="J100" s="208">
        <f t="shared" si="16"/>
        <v>117.36000000000001</v>
      </c>
      <c r="K100" s="218"/>
      <c r="L100" s="185"/>
    </row>
    <row r="101" spans="1:20" s="4" customFormat="1" x14ac:dyDescent="0.2">
      <c r="A101" s="51" t="s">
        <v>182</v>
      </c>
      <c r="B101" s="51" t="s">
        <v>23</v>
      </c>
      <c r="C101" s="167">
        <v>81004</v>
      </c>
      <c r="D101" s="40" t="s">
        <v>183</v>
      </c>
      <c r="E101" s="41" t="s">
        <v>89</v>
      </c>
      <c r="F101" s="38">
        <v>18</v>
      </c>
      <c r="G101" s="138">
        <v>2.93</v>
      </c>
      <c r="H101" s="138">
        <v>6.85</v>
      </c>
      <c r="I101" s="139">
        <f t="shared" si="15"/>
        <v>9.7799999999999994</v>
      </c>
      <c r="J101" s="208">
        <f t="shared" si="16"/>
        <v>176.04</v>
      </c>
      <c r="K101" s="218"/>
      <c r="L101" s="184"/>
    </row>
    <row r="102" spans="1:20" s="4" customFormat="1" ht="27" customHeight="1" x14ac:dyDescent="0.2">
      <c r="A102" s="51" t="s">
        <v>184</v>
      </c>
      <c r="B102" s="51" t="s">
        <v>23</v>
      </c>
      <c r="C102" s="167">
        <v>81042</v>
      </c>
      <c r="D102" s="40" t="s">
        <v>185</v>
      </c>
      <c r="E102" s="41" t="s">
        <v>65</v>
      </c>
      <c r="F102" s="38">
        <v>2</v>
      </c>
      <c r="G102" s="155">
        <v>2.0499999999999998</v>
      </c>
      <c r="H102" s="155">
        <v>13.84</v>
      </c>
      <c r="I102" s="139">
        <f t="shared" si="15"/>
        <v>15.89</v>
      </c>
      <c r="J102" s="208">
        <f t="shared" si="16"/>
        <v>31.78</v>
      </c>
      <c r="K102" s="218"/>
      <c r="L102" s="185"/>
    </row>
    <row r="103" spans="1:20" s="4" customFormat="1" ht="11.25" hidden="1" customHeight="1" x14ac:dyDescent="0.2">
      <c r="A103" s="51" t="s">
        <v>186</v>
      </c>
      <c r="B103" s="51"/>
      <c r="C103" s="161" t="s">
        <v>187</v>
      </c>
      <c r="D103" s="63" t="s">
        <v>188</v>
      </c>
      <c r="E103" s="61" t="s">
        <v>65</v>
      </c>
      <c r="F103" s="38">
        <f t="shared" ref="F103:F108" si="17">T103*$M$3*0</f>
        <v>0</v>
      </c>
      <c r="G103" s="155">
        <f xml:space="preserve"> 1.5+0.01</f>
        <v>1.51</v>
      </c>
      <c r="H103" s="155">
        <v>13.09</v>
      </c>
      <c r="I103" s="139">
        <f t="shared" si="15"/>
        <v>14.6</v>
      </c>
      <c r="J103" s="208">
        <f t="shared" si="16"/>
        <v>0</v>
      </c>
      <c r="K103" s="218"/>
      <c r="L103" s="185"/>
      <c r="T103" s="4">
        <v>1</v>
      </c>
    </row>
    <row r="104" spans="1:20" s="4" customFormat="1" ht="11.25" hidden="1" customHeight="1" x14ac:dyDescent="0.2">
      <c r="A104" s="51" t="s">
        <v>189</v>
      </c>
      <c r="B104" s="51"/>
      <c r="C104" s="161" t="s">
        <v>190</v>
      </c>
      <c r="D104" s="63" t="s">
        <v>191</v>
      </c>
      <c r="E104" s="61" t="s">
        <v>192</v>
      </c>
      <c r="F104" s="38">
        <f t="shared" si="17"/>
        <v>0</v>
      </c>
      <c r="G104" s="155">
        <f>1.5+0.01</f>
        <v>1.51</v>
      </c>
      <c r="H104" s="155">
        <v>2.27</v>
      </c>
      <c r="I104" s="139">
        <f t="shared" si="15"/>
        <v>3.7800000000000002</v>
      </c>
      <c r="J104" s="208">
        <f t="shared" si="16"/>
        <v>0</v>
      </c>
      <c r="K104" s="218"/>
      <c r="L104" s="185"/>
      <c r="T104" s="4">
        <v>1</v>
      </c>
    </row>
    <row r="105" spans="1:20" s="4" customFormat="1" ht="11.25" hidden="1" customHeight="1" x14ac:dyDescent="0.2">
      <c r="A105" s="51" t="s">
        <v>193</v>
      </c>
      <c r="B105" s="51"/>
      <c r="C105" s="161" t="s">
        <v>190</v>
      </c>
      <c r="D105" s="63" t="s">
        <v>194</v>
      </c>
      <c r="E105" s="61" t="s">
        <v>192</v>
      </c>
      <c r="F105" s="38">
        <f t="shared" si="17"/>
        <v>0</v>
      </c>
      <c r="G105" s="155">
        <f>1.5+0.01</f>
        <v>1.51</v>
      </c>
      <c r="H105" s="155">
        <v>2.27</v>
      </c>
      <c r="I105" s="139">
        <f t="shared" si="15"/>
        <v>3.7800000000000002</v>
      </c>
      <c r="J105" s="208">
        <f t="shared" si="16"/>
        <v>0</v>
      </c>
      <c r="K105" s="218"/>
      <c r="L105" s="185"/>
      <c r="T105" s="4">
        <v>1</v>
      </c>
    </row>
    <row r="106" spans="1:20" s="4" customFormat="1" ht="11.25" hidden="1" customHeight="1" x14ac:dyDescent="0.2">
      <c r="A106" s="51" t="s">
        <v>195</v>
      </c>
      <c r="B106" s="51"/>
      <c r="C106" s="162" t="s">
        <v>196</v>
      </c>
      <c r="D106" s="63" t="s">
        <v>197</v>
      </c>
      <c r="E106" s="61" t="s">
        <v>192</v>
      </c>
      <c r="F106" s="38">
        <f t="shared" si="17"/>
        <v>0</v>
      </c>
      <c r="G106" s="155">
        <f>3.76+0.02</f>
        <v>3.78</v>
      </c>
      <c r="H106" s="155">
        <v>28.83</v>
      </c>
      <c r="I106" s="139">
        <f t="shared" si="15"/>
        <v>32.61</v>
      </c>
      <c r="J106" s="208">
        <f t="shared" si="16"/>
        <v>0</v>
      </c>
      <c r="K106" s="218"/>
      <c r="L106" s="185"/>
      <c r="T106" s="4">
        <v>1</v>
      </c>
    </row>
    <row r="107" spans="1:20" s="4" customFormat="1" ht="11.25" hidden="1" customHeight="1" x14ac:dyDescent="0.2">
      <c r="A107" s="51" t="s">
        <v>198</v>
      </c>
      <c r="B107" s="51"/>
      <c r="C107" s="161" t="s">
        <v>199</v>
      </c>
      <c r="D107" s="63" t="s">
        <v>200</v>
      </c>
      <c r="E107" s="61" t="s">
        <v>192</v>
      </c>
      <c r="F107" s="38">
        <f t="shared" si="17"/>
        <v>0</v>
      </c>
      <c r="G107" s="155">
        <f>2.24+0.01</f>
        <v>2.25</v>
      </c>
      <c r="H107" s="155">
        <v>2.5299999999999998</v>
      </c>
      <c r="I107" s="139">
        <f t="shared" si="15"/>
        <v>4.7799999999999994</v>
      </c>
      <c r="J107" s="208">
        <f t="shared" si="16"/>
        <v>0</v>
      </c>
      <c r="K107" s="218"/>
      <c r="L107" s="185"/>
      <c r="T107" s="4">
        <v>1</v>
      </c>
    </row>
    <row r="108" spans="1:20" s="4" customFormat="1" ht="7.5" hidden="1" customHeight="1" x14ac:dyDescent="0.2">
      <c r="A108" s="51" t="s">
        <v>201</v>
      </c>
      <c r="B108" s="51"/>
      <c r="C108" s="161" t="s">
        <v>202</v>
      </c>
      <c r="D108" s="63" t="s">
        <v>203</v>
      </c>
      <c r="E108" s="61" t="s">
        <v>192</v>
      </c>
      <c r="F108" s="38">
        <f t="shared" si="17"/>
        <v>0</v>
      </c>
      <c r="G108" s="155">
        <f>2.24+0.01</f>
        <v>2.25</v>
      </c>
      <c r="H108" s="155">
        <v>14.5</v>
      </c>
      <c r="I108" s="139">
        <f t="shared" si="15"/>
        <v>16.75</v>
      </c>
      <c r="J108" s="208">
        <f t="shared" si="16"/>
        <v>0</v>
      </c>
      <c r="K108" s="218"/>
      <c r="L108" s="185"/>
      <c r="T108" s="4">
        <v>1</v>
      </c>
    </row>
    <row r="109" spans="1:20" s="4" customFormat="1" ht="35.25" hidden="1" customHeight="1" x14ac:dyDescent="0.2">
      <c r="A109" s="51" t="s">
        <v>204</v>
      </c>
      <c r="B109" s="51"/>
      <c r="C109" s="162" t="s">
        <v>205</v>
      </c>
      <c r="D109" s="63" t="s">
        <v>206</v>
      </c>
      <c r="E109" s="61" t="s">
        <v>89</v>
      </c>
      <c r="F109" s="38">
        <f>T109*$M$3*3*0</f>
        <v>0</v>
      </c>
      <c r="G109" s="155">
        <f>5.51+0.02</f>
        <v>5.5299999999999994</v>
      </c>
      <c r="H109" s="155">
        <v>9.18</v>
      </c>
      <c r="I109" s="139">
        <f t="shared" si="15"/>
        <v>14.709999999999999</v>
      </c>
      <c r="J109" s="208">
        <f t="shared" si="16"/>
        <v>0</v>
      </c>
      <c r="K109" s="218"/>
      <c r="L109" s="185"/>
      <c r="T109" s="4">
        <v>3</v>
      </c>
    </row>
    <row r="110" spans="1:20" s="4" customFormat="1" x14ac:dyDescent="0.2">
      <c r="A110" s="51" t="s">
        <v>186</v>
      </c>
      <c r="B110" s="51" t="s">
        <v>23</v>
      </c>
      <c r="C110" s="167">
        <v>81889</v>
      </c>
      <c r="D110" s="63" t="s">
        <v>207</v>
      </c>
      <c r="E110" s="61" t="s">
        <v>65</v>
      </c>
      <c r="F110" s="38">
        <v>1</v>
      </c>
      <c r="G110" s="155">
        <v>7.72</v>
      </c>
      <c r="H110" s="155">
        <v>56</v>
      </c>
      <c r="I110" s="139">
        <f t="shared" si="15"/>
        <v>63.72</v>
      </c>
      <c r="J110" s="208">
        <f t="shared" si="16"/>
        <v>63.72</v>
      </c>
      <c r="K110" s="218"/>
      <c r="L110" s="185"/>
    </row>
    <row r="111" spans="1:20" s="4" customFormat="1" x14ac:dyDescent="0.2">
      <c r="A111" s="51"/>
      <c r="B111" s="51"/>
      <c r="C111" s="167"/>
      <c r="D111" s="63"/>
      <c r="E111" s="61"/>
      <c r="F111" s="38"/>
      <c r="G111" s="155"/>
      <c r="H111" s="155"/>
      <c r="I111" s="139"/>
      <c r="J111" s="256">
        <v>1146.3</v>
      </c>
      <c r="K111" s="218"/>
      <c r="L111" s="185"/>
    </row>
    <row r="112" spans="1:20" s="4" customFormat="1" x14ac:dyDescent="0.2">
      <c r="A112" s="68" t="s">
        <v>208</v>
      </c>
      <c r="B112" s="68"/>
      <c r="C112" s="64"/>
      <c r="D112" s="69" t="s">
        <v>209</v>
      </c>
      <c r="E112" s="65"/>
      <c r="F112" s="66"/>
      <c r="G112" s="70"/>
      <c r="H112" s="70"/>
      <c r="I112" s="71"/>
      <c r="J112" s="211"/>
      <c r="K112" s="229"/>
      <c r="L112" s="184"/>
    </row>
    <row r="113" spans="1:12" s="4" customFormat="1" ht="30" x14ac:dyDescent="0.2">
      <c r="A113" s="51" t="s">
        <v>210</v>
      </c>
      <c r="B113" s="51" t="s">
        <v>31</v>
      </c>
      <c r="C113" s="167" t="s">
        <v>211</v>
      </c>
      <c r="D113" s="40" t="s">
        <v>212</v>
      </c>
      <c r="E113" s="61" t="s">
        <v>65</v>
      </c>
      <c r="F113" s="38">
        <v>3</v>
      </c>
      <c r="G113" s="42">
        <v>59.4</v>
      </c>
      <c r="H113" s="42">
        <v>123.37</v>
      </c>
      <c r="I113" s="39">
        <f t="shared" ref="I113:I129" si="18">SUM(G113:H113)</f>
        <v>182.77</v>
      </c>
      <c r="J113" s="205">
        <f t="shared" ref="J113:J129" si="19">F113*I113</f>
        <v>548.31000000000006</v>
      </c>
      <c r="K113" s="218"/>
      <c r="L113" s="184"/>
    </row>
    <row r="114" spans="1:12" s="4" customFormat="1" x14ac:dyDescent="0.2">
      <c r="A114" s="51" t="s">
        <v>213</v>
      </c>
      <c r="B114" s="51" t="s">
        <v>23</v>
      </c>
      <c r="C114" s="167">
        <v>81865</v>
      </c>
      <c r="D114" s="40" t="s">
        <v>214</v>
      </c>
      <c r="E114" s="61" t="s">
        <v>65</v>
      </c>
      <c r="F114" s="38">
        <v>1</v>
      </c>
      <c r="G114" s="42">
        <v>954.73</v>
      </c>
      <c r="H114" s="42">
        <v>1119.83</v>
      </c>
      <c r="I114" s="39">
        <f t="shared" si="18"/>
        <v>2074.56</v>
      </c>
      <c r="J114" s="205">
        <f t="shared" si="19"/>
        <v>2074.56</v>
      </c>
      <c r="K114" s="218"/>
      <c r="L114" s="184"/>
    </row>
    <row r="115" spans="1:12" s="4" customFormat="1" x14ac:dyDescent="0.2">
      <c r="A115" s="51" t="s">
        <v>215</v>
      </c>
      <c r="B115" s="51" t="s">
        <v>23</v>
      </c>
      <c r="C115" s="167">
        <v>81874</v>
      </c>
      <c r="D115" s="40" t="s">
        <v>216</v>
      </c>
      <c r="E115" s="61" t="s">
        <v>65</v>
      </c>
      <c r="F115" s="38">
        <v>1</v>
      </c>
      <c r="G115" s="42">
        <v>1361.87</v>
      </c>
      <c r="H115" s="42">
        <v>514.20000000000005</v>
      </c>
      <c r="I115" s="39">
        <f t="shared" si="18"/>
        <v>1876.07</v>
      </c>
      <c r="J115" s="205">
        <f t="shared" si="19"/>
        <v>1876.07</v>
      </c>
      <c r="K115" s="218"/>
      <c r="L115" s="184"/>
    </row>
    <row r="116" spans="1:12" s="4" customFormat="1" x14ac:dyDescent="0.2">
      <c r="A116" s="51" t="s">
        <v>217</v>
      </c>
      <c r="B116" s="51" t="s">
        <v>23</v>
      </c>
      <c r="C116" s="168">
        <v>81850</v>
      </c>
      <c r="D116" s="40" t="s">
        <v>218</v>
      </c>
      <c r="E116" s="61" t="s">
        <v>65</v>
      </c>
      <c r="F116" s="38">
        <v>1</v>
      </c>
      <c r="G116" s="42">
        <v>101.68</v>
      </c>
      <c r="H116" s="42">
        <v>124.36</v>
      </c>
      <c r="I116" s="39">
        <f t="shared" si="18"/>
        <v>226.04000000000002</v>
      </c>
      <c r="J116" s="205">
        <f t="shared" si="19"/>
        <v>226.04000000000002</v>
      </c>
      <c r="K116" s="218"/>
      <c r="L116" s="184"/>
    </row>
    <row r="117" spans="1:12" s="4" customFormat="1" x14ac:dyDescent="0.2">
      <c r="A117" s="51" t="s">
        <v>219</v>
      </c>
      <c r="B117" s="51" t="s">
        <v>23</v>
      </c>
      <c r="C117" s="167">
        <v>81661</v>
      </c>
      <c r="D117" s="40" t="s">
        <v>220</v>
      </c>
      <c r="E117" s="61" t="s">
        <v>65</v>
      </c>
      <c r="F117" s="38">
        <v>3</v>
      </c>
      <c r="G117" s="72">
        <v>5</v>
      </c>
      <c r="H117" s="72">
        <v>8.16</v>
      </c>
      <c r="I117" s="39">
        <f t="shared" si="18"/>
        <v>13.16</v>
      </c>
      <c r="J117" s="205">
        <f t="shared" si="19"/>
        <v>39.480000000000004</v>
      </c>
      <c r="K117" s="218"/>
      <c r="L117" s="184"/>
    </row>
    <row r="118" spans="1:12" s="4" customFormat="1" x14ac:dyDescent="0.2">
      <c r="A118" s="51" t="s">
        <v>221</v>
      </c>
      <c r="B118" s="51" t="s">
        <v>23</v>
      </c>
      <c r="C118" s="167">
        <v>81664</v>
      </c>
      <c r="D118" s="40" t="s">
        <v>222</v>
      </c>
      <c r="E118" s="61" t="s">
        <v>65</v>
      </c>
      <c r="F118" s="38">
        <v>1</v>
      </c>
      <c r="G118" s="72">
        <v>5</v>
      </c>
      <c r="H118" s="72">
        <v>26.16</v>
      </c>
      <c r="I118" s="39">
        <f t="shared" si="18"/>
        <v>31.16</v>
      </c>
      <c r="J118" s="205">
        <f t="shared" si="19"/>
        <v>31.16</v>
      </c>
      <c r="K118" s="218"/>
      <c r="L118" s="184"/>
    </row>
    <row r="119" spans="1:12" s="4" customFormat="1" x14ac:dyDescent="0.2">
      <c r="A119" s="51" t="s">
        <v>223</v>
      </c>
      <c r="B119" s="51" t="s">
        <v>23</v>
      </c>
      <c r="C119" s="168">
        <v>81702</v>
      </c>
      <c r="D119" s="40" t="s">
        <v>224</v>
      </c>
      <c r="E119" s="61" t="s">
        <v>65</v>
      </c>
      <c r="F119" s="38">
        <v>2</v>
      </c>
      <c r="G119" s="72">
        <v>7.49</v>
      </c>
      <c r="H119" s="72">
        <v>31.83</v>
      </c>
      <c r="I119" s="39">
        <f t="shared" si="18"/>
        <v>39.32</v>
      </c>
      <c r="J119" s="205">
        <f t="shared" si="19"/>
        <v>78.64</v>
      </c>
      <c r="K119" s="218"/>
      <c r="L119" s="184"/>
    </row>
    <row r="120" spans="1:12" s="4" customFormat="1" x14ac:dyDescent="0.2">
      <c r="A120" s="51" t="s">
        <v>225</v>
      </c>
      <c r="B120" s="51" t="s">
        <v>23</v>
      </c>
      <c r="C120" s="167">
        <v>81730</v>
      </c>
      <c r="D120" s="40" t="s">
        <v>226</v>
      </c>
      <c r="E120" s="61" t="s">
        <v>65</v>
      </c>
      <c r="F120" s="38">
        <v>2</v>
      </c>
      <c r="G120" s="72">
        <v>6.36</v>
      </c>
      <c r="H120" s="72">
        <v>3.46</v>
      </c>
      <c r="I120" s="39">
        <f t="shared" si="18"/>
        <v>9.82</v>
      </c>
      <c r="J120" s="205">
        <f t="shared" si="19"/>
        <v>19.64</v>
      </c>
      <c r="K120" s="218"/>
      <c r="L120" s="184"/>
    </row>
    <row r="121" spans="1:12" s="4" customFormat="1" x14ac:dyDescent="0.2">
      <c r="A121" s="51" t="s">
        <v>227</v>
      </c>
      <c r="B121" s="51" t="s">
        <v>23</v>
      </c>
      <c r="C121" s="167">
        <v>81935</v>
      </c>
      <c r="D121" s="63" t="s">
        <v>228</v>
      </c>
      <c r="E121" s="61" t="s">
        <v>65</v>
      </c>
      <c r="F121" s="38">
        <v>1</v>
      </c>
      <c r="G121" s="72">
        <v>6.36</v>
      </c>
      <c r="H121" s="72">
        <v>1.02</v>
      </c>
      <c r="I121" s="39">
        <f t="shared" si="18"/>
        <v>7.3800000000000008</v>
      </c>
      <c r="J121" s="205">
        <f t="shared" si="19"/>
        <v>7.3800000000000008</v>
      </c>
      <c r="K121" s="218"/>
      <c r="L121" s="184"/>
    </row>
    <row r="122" spans="1:12" s="4" customFormat="1" x14ac:dyDescent="0.2">
      <c r="A122" s="51" t="s">
        <v>229</v>
      </c>
      <c r="B122" s="51" t="s">
        <v>23</v>
      </c>
      <c r="C122" s="168">
        <v>81927</v>
      </c>
      <c r="D122" s="63" t="s">
        <v>230</v>
      </c>
      <c r="E122" s="61" t="s">
        <v>65</v>
      </c>
      <c r="F122" s="38">
        <v>1</v>
      </c>
      <c r="G122" s="72">
        <v>6.36</v>
      </c>
      <c r="H122" s="72">
        <v>2.4900000000000002</v>
      </c>
      <c r="I122" s="39">
        <f t="shared" si="18"/>
        <v>8.8500000000000014</v>
      </c>
      <c r="J122" s="205">
        <f t="shared" si="19"/>
        <v>8.8500000000000014</v>
      </c>
      <c r="K122" s="218"/>
      <c r="L122" s="184"/>
    </row>
    <row r="123" spans="1:12" s="4" customFormat="1" x14ac:dyDescent="0.2">
      <c r="A123" s="51" t="s">
        <v>231</v>
      </c>
      <c r="B123" s="51" t="s">
        <v>31</v>
      </c>
      <c r="C123" s="167">
        <v>89809</v>
      </c>
      <c r="D123" s="63" t="s">
        <v>232</v>
      </c>
      <c r="E123" s="61" t="s">
        <v>65</v>
      </c>
      <c r="F123" s="38">
        <v>1</v>
      </c>
      <c r="G123" s="72">
        <v>2.92</v>
      </c>
      <c r="H123" s="72">
        <v>9.94</v>
      </c>
      <c r="I123" s="39">
        <f t="shared" si="18"/>
        <v>12.86</v>
      </c>
      <c r="J123" s="205">
        <f t="shared" si="19"/>
        <v>12.86</v>
      </c>
      <c r="K123" s="218"/>
      <c r="L123" s="184"/>
    </row>
    <row r="124" spans="1:12" s="4" customFormat="1" ht="45" x14ac:dyDescent="0.2">
      <c r="A124" s="51" t="s">
        <v>233</v>
      </c>
      <c r="B124" s="51" t="s">
        <v>31</v>
      </c>
      <c r="C124" s="167">
        <v>89724</v>
      </c>
      <c r="D124" s="63" t="s">
        <v>234</v>
      </c>
      <c r="E124" s="61" t="s">
        <v>65</v>
      </c>
      <c r="F124" s="38">
        <v>1</v>
      </c>
      <c r="G124" s="72">
        <v>2.4300000000000002</v>
      </c>
      <c r="H124" s="72">
        <v>4.29</v>
      </c>
      <c r="I124" s="39">
        <f t="shared" si="18"/>
        <v>6.7200000000000006</v>
      </c>
      <c r="J124" s="205">
        <f t="shared" si="19"/>
        <v>6.7200000000000006</v>
      </c>
      <c r="K124" s="218"/>
      <c r="L124" s="184"/>
    </row>
    <row r="125" spans="1:12" s="4" customFormat="1" ht="30" x14ac:dyDescent="0.2">
      <c r="A125" s="51" t="s">
        <v>235</v>
      </c>
      <c r="B125" s="51" t="s">
        <v>31</v>
      </c>
      <c r="C125" s="167">
        <v>89714</v>
      </c>
      <c r="D125" s="63" t="s">
        <v>236</v>
      </c>
      <c r="E125" s="61" t="s">
        <v>65</v>
      </c>
      <c r="F125" s="38">
        <v>4</v>
      </c>
      <c r="G125" s="72">
        <v>18.03</v>
      </c>
      <c r="H125" s="72">
        <v>20.34</v>
      </c>
      <c r="I125" s="39">
        <f t="shared" si="18"/>
        <v>38.370000000000005</v>
      </c>
      <c r="J125" s="205">
        <f t="shared" si="19"/>
        <v>153.48000000000002</v>
      </c>
      <c r="K125" s="218"/>
      <c r="L125" s="184"/>
    </row>
    <row r="126" spans="1:12" s="4" customFormat="1" ht="30.75" customHeight="1" x14ac:dyDescent="0.2">
      <c r="A126" s="51" t="s">
        <v>237</v>
      </c>
      <c r="B126" s="51" t="s">
        <v>31</v>
      </c>
      <c r="C126" s="173" t="s">
        <v>238</v>
      </c>
      <c r="D126" s="63" t="s">
        <v>239</v>
      </c>
      <c r="E126" s="61" t="s">
        <v>65</v>
      </c>
      <c r="F126" s="38">
        <v>1</v>
      </c>
      <c r="G126" s="72">
        <v>7.33</v>
      </c>
      <c r="H126" s="72">
        <v>5.87</v>
      </c>
      <c r="I126" s="39">
        <f t="shared" si="18"/>
        <v>13.2</v>
      </c>
      <c r="J126" s="205">
        <f t="shared" si="19"/>
        <v>13.2</v>
      </c>
      <c r="K126" s="218"/>
      <c r="L126" s="184"/>
    </row>
    <row r="127" spans="1:12" s="4" customFormat="1" ht="29.25" customHeight="1" x14ac:dyDescent="0.2">
      <c r="A127" s="51" t="s">
        <v>240</v>
      </c>
      <c r="B127" s="51" t="s">
        <v>31</v>
      </c>
      <c r="C127" s="173" t="s">
        <v>241</v>
      </c>
      <c r="D127" s="63" t="s">
        <v>242</v>
      </c>
      <c r="E127" s="61" t="s">
        <v>65</v>
      </c>
      <c r="F127" s="38">
        <v>2</v>
      </c>
      <c r="G127" s="72">
        <v>9.27</v>
      </c>
      <c r="H127" s="72">
        <v>10.27</v>
      </c>
      <c r="I127" s="39">
        <f t="shared" si="18"/>
        <v>19.54</v>
      </c>
      <c r="J127" s="205">
        <f t="shared" si="19"/>
        <v>39.08</v>
      </c>
      <c r="K127" s="218"/>
      <c r="L127" s="184"/>
    </row>
    <row r="128" spans="1:12" s="4" customFormat="1" ht="22.5" customHeight="1" x14ac:dyDescent="0.2">
      <c r="A128" s="51" t="s">
        <v>243</v>
      </c>
      <c r="B128" s="51" t="s">
        <v>31</v>
      </c>
      <c r="C128" s="173" t="s">
        <v>244</v>
      </c>
      <c r="D128" s="63" t="s">
        <v>245</v>
      </c>
      <c r="E128" s="61" t="s">
        <v>65</v>
      </c>
      <c r="F128" s="38">
        <v>2</v>
      </c>
      <c r="G128" s="72">
        <v>13.65</v>
      </c>
      <c r="H128" s="72">
        <v>16.13</v>
      </c>
      <c r="I128" s="39">
        <f t="shared" si="18"/>
        <v>29.78</v>
      </c>
      <c r="J128" s="205">
        <f t="shared" si="19"/>
        <v>59.56</v>
      </c>
      <c r="K128" s="218"/>
      <c r="L128" s="184"/>
    </row>
    <row r="129" spans="1:12" s="4" customFormat="1" ht="30" x14ac:dyDescent="0.2">
      <c r="A129" s="51" t="s">
        <v>246</v>
      </c>
      <c r="B129" s="51" t="s">
        <v>31</v>
      </c>
      <c r="C129" s="173" t="s">
        <v>247</v>
      </c>
      <c r="D129" s="63" t="s">
        <v>248</v>
      </c>
      <c r="E129" s="61" t="s">
        <v>65</v>
      </c>
      <c r="F129" s="38">
        <v>2</v>
      </c>
      <c r="G129" s="72">
        <v>4.49</v>
      </c>
      <c r="H129" s="72">
        <v>36.53</v>
      </c>
      <c r="I129" s="39">
        <f t="shared" si="18"/>
        <v>41.02</v>
      </c>
      <c r="J129" s="205">
        <f t="shared" si="19"/>
        <v>82.04</v>
      </c>
      <c r="K129" s="218"/>
      <c r="L129" s="185"/>
    </row>
    <row r="130" spans="1:12" s="4" customFormat="1" x14ac:dyDescent="0.2">
      <c r="A130" s="51"/>
      <c r="B130" s="51"/>
      <c r="C130" s="173"/>
      <c r="D130" s="63"/>
      <c r="E130" s="61"/>
      <c r="F130" s="38"/>
      <c r="G130" s="72"/>
      <c r="H130" s="72"/>
      <c r="I130" s="39"/>
      <c r="J130" s="257">
        <v>5277.07</v>
      </c>
      <c r="K130" s="218"/>
      <c r="L130" s="185"/>
    </row>
    <row r="131" spans="1:12" s="4" customFormat="1" x14ac:dyDescent="0.2">
      <c r="A131" s="68" t="s">
        <v>249</v>
      </c>
      <c r="B131" s="68"/>
      <c r="C131" s="164"/>
      <c r="D131" s="69" t="s">
        <v>250</v>
      </c>
      <c r="E131" s="73"/>
      <c r="F131" s="74"/>
      <c r="G131" s="67"/>
      <c r="H131" s="72"/>
      <c r="I131" s="75"/>
      <c r="J131" s="211"/>
      <c r="K131" s="229"/>
      <c r="L131" s="184"/>
    </row>
    <row r="132" spans="1:12" s="4" customFormat="1" ht="30" x14ac:dyDescent="0.2">
      <c r="A132" s="51" t="s">
        <v>251</v>
      </c>
      <c r="B132" s="51" t="s">
        <v>31</v>
      </c>
      <c r="C132" s="167">
        <v>86888</v>
      </c>
      <c r="D132" s="40" t="s">
        <v>252</v>
      </c>
      <c r="E132" s="61" t="s">
        <v>65</v>
      </c>
      <c r="F132" s="38">
        <v>1</v>
      </c>
      <c r="G132" s="72">
        <v>15.06</v>
      </c>
      <c r="H132" s="72">
        <v>319.73</v>
      </c>
      <c r="I132" s="39">
        <f t="shared" ref="I132:I138" si="20">SUM(G132:H132)</f>
        <v>334.79</v>
      </c>
      <c r="J132" s="205">
        <f t="shared" ref="J132:J138" si="21">F132*I132</f>
        <v>334.79</v>
      </c>
      <c r="K132" s="218"/>
      <c r="L132" s="185"/>
    </row>
    <row r="133" spans="1:12" s="4" customFormat="1" ht="60" x14ac:dyDescent="0.2">
      <c r="A133" s="51" t="s">
        <v>253</v>
      </c>
      <c r="B133" s="51" t="s">
        <v>31</v>
      </c>
      <c r="C133" s="167">
        <v>86942</v>
      </c>
      <c r="D133" s="40" t="s">
        <v>254</v>
      </c>
      <c r="E133" s="61" t="s">
        <v>65</v>
      </c>
      <c r="F133" s="38">
        <v>2</v>
      </c>
      <c r="G133" s="72">
        <v>15.06</v>
      </c>
      <c r="H133" s="72">
        <v>132.27000000000001</v>
      </c>
      <c r="I133" s="39">
        <f t="shared" si="20"/>
        <v>147.33000000000001</v>
      </c>
      <c r="J133" s="205">
        <f t="shared" si="21"/>
        <v>294.66000000000003</v>
      </c>
      <c r="K133" s="218"/>
      <c r="L133" s="181"/>
    </row>
    <row r="134" spans="1:12" s="4" customFormat="1" ht="45" x14ac:dyDescent="0.2">
      <c r="A134" s="51" t="s">
        <v>255</v>
      </c>
      <c r="B134" s="51" t="s">
        <v>31</v>
      </c>
      <c r="C134" s="167">
        <v>86927</v>
      </c>
      <c r="D134" s="40" t="s">
        <v>256</v>
      </c>
      <c r="E134" s="61" t="s">
        <v>65</v>
      </c>
      <c r="F134" s="38">
        <v>1</v>
      </c>
      <c r="G134" s="72">
        <v>20</v>
      </c>
      <c r="H134" s="72">
        <v>233.52</v>
      </c>
      <c r="I134" s="39">
        <f t="shared" si="20"/>
        <v>253.52</v>
      </c>
      <c r="J134" s="205">
        <f t="shared" si="21"/>
        <v>253.52</v>
      </c>
      <c r="K134" s="218"/>
      <c r="L134" s="181"/>
    </row>
    <row r="135" spans="1:12" s="4" customFormat="1" ht="30" x14ac:dyDescent="0.2">
      <c r="A135" s="51" t="s">
        <v>257</v>
      </c>
      <c r="B135" s="51" t="s">
        <v>31</v>
      </c>
      <c r="C135" s="167">
        <v>86906</v>
      </c>
      <c r="D135" s="40" t="s">
        <v>258</v>
      </c>
      <c r="E135" s="61" t="s">
        <v>65</v>
      </c>
      <c r="F135" s="38">
        <v>2</v>
      </c>
      <c r="G135" s="72">
        <v>24.3</v>
      </c>
      <c r="H135" s="72">
        <v>239.47</v>
      </c>
      <c r="I135" s="39">
        <f t="shared" si="20"/>
        <v>263.77</v>
      </c>
      <c r="J135" s="205">
        <f t="shared" si="21"/>
        <v>527.54</v>
      </c>
      <c r="K135" s="218"/>
      <c r="L135" s="181"/>
    </row>
    <row r="136" spans="1:12" s="4" customFormat="1" ht="60" x14ac:dyDescent="0.2">
      <c r="A136" s="51" t="s">
        <v>259</v>
      </c>
      <c r="B136" s="51" t="s">
        <v>31</v>
      </c>
      <c r="C136" s="167">
        <v>86933</v>
      </c>
      <c r="D136" s="40" t="s">
        <v>260</v>
      </c>
      <c r="E136" s="61" t="s">
        <v>65</v>
      </c>
      <c r="F136" s="38">
        <v>1</v>
      </c>
      <c r="G136" s="72">
        <v>23.9</v>
      </c>
      <c r="H136" s="72">
        <v>251.25</v>
      </c>
      <c r="I136" s="39">
        <f t="shared" si="20"/>
        <v>275.14999999999998</v>
      </c>
      <c r="J136" s="205">
        <f t="shared" si="21"/>
        <v>275.14999999999998</v>
      </c>
      <c r="K136" s="218"/>
      <c r="L136" s="185"/>
    </row>
    <row r="137" spans="1:12" s="4" customFormat="1" ht="30" x14ac:dyDescent="0.2">
      <c r="A137" s="51" t="s">
        <v>261</v>
      </c>
      <c r="B137" s="51" t="s">
        <v>31</v>
      </c>
      <c r="C137" s="167">
        <v>86911</v>
      </c>
      <c r="D137" s="40" t="s">
        <v>262</v>
      </c>
      <c r="E137" s="61" t="s">
        <v>65</v>
      </c>
      <c r="F137" s="38">
        <v>2</v>
      </c>
      <c r="G137" s="52">
        <v>1.96</v>
      </c>
      <c r="H137" s="52">
        <v>34.32</v>
      </c>
      <c r="I137" s="39">
        <f t="shared" si="20"/>
        <v>36.28</v>
      </c>
      <c r="J137" s="205">
        <f t="shared" si="21"/>
        <v>72.56</v>
      </c>
      <c r="K137" s="218"/>
      <c r="L137" s="185"/>
    </row>
    <row r="138" spans="1:12" x14ac:dyDescent="0.15">
      <c r="A138" s="51" t="s">
        <v>263</v>
      </c>
      <c r="B138" s="51"/>
      <c r="C138" s="162" t="s">
        <v>264</v>
      </c>
      <c r="D138" s="63" t="s">
        <v>265</v>
      </c>
      <c r="E138" s="61" t="s">
        <v>65</v>
      </c>
      <c r="F138" s="38">
        <v>2</v>
      </c>
      <c r="G138" s="52">
        <f>1.17+0.01</f>
        <v>1.18</v>
      </c>
      <c r="H138" s="52">
        <f>6.04-5.56+9.04</f>
        <v>9.52</v>
      </c>
      <c r="I138" s="39">
        <f t="shared" si="20"/>
        <v>10.7</v>
      </c>
      <c r="J138" s="205">
        <f t="shared" si="21"/>
        <v>21.4</v>
      </c>
      <c r="K138" s="218"/>
      <c r="L138" s="190"/>
    </row>
    <row r="139" spans="1:12" s="4" customFormat="1" ht="15" customHeight="1" x14ac:dyDescent="0.2">
      <c r="A139" s="76"/>
      <c r="B139" s="76"/>
      <c r="C139" s="165"/>
      <c r="D139" s="77"/>
      <c r="E139" s="43" t="s">
        <v>266</v>
      </c>
      <c r="F139" s="43"/>
      <c r="G139" s="43"/>
      <c r="H139" s="43"/>
      <c r="I139" s="43"/>
      <c r="J139" s="212">
        <v>1779.62</v>
      </c>
      <c r="K139" s="230"/>
      <c r="L139" s="185"/>
    </row>
    <row r="140" spans="1:12" s="4" customFormat="1" ht="15" customHeight="1" x14ac:dyDescent="0.2">
      <c r="A140" s="44">
        <v>12</v>
      </c>
      <c r="B140" s="44"/>
      <c r="C140" s="166"/>
      <c r="D140" s="45" t="s">
        <v>267</v>
      </c>
      <c r="E140" s="46"/>
      <c r="F140" s="47"/>
      <c r="G140" s="48"/>
      <c r="H140" s="48"/>
      <c r="I140" s="49"/>
      <c r="J140" s="213"/>
      <c r="K140" s="231"/>
      <c r="L140" s="185"/>
    </row>
    <row r="141" spans="1:12" s="4" customFormat="1" ht="15" customHeight="1" x14ac:dyDescent="0.2">
      <c r="A141" s="50" t="s">
        <v>268</v>
      </c>
      <c r="B141" s="50" t="s">
        <v>23</v>
      </c>
      <c r="C141" s="78">
        <v>270501</v>
      </c>
      <c r="D141" s="40" t="s">
        <v>269</v>
      </c>
      <c r="E141" s="61" t="s">
        <v>270</v>
      </c>
      <c r="F141" s="38">
        <v>73.349999999999994</v>
      </c>
      <c r="G141" s="72">
        <v>1.31</v>
      </c>
      <c r="H141" s="72">
        <v>0.53</v>
      </c>
      <c r="I141" s="39">
        <f>SUM(G141:H141)</f>
        <v>1.84</v>
      </c>
      <c r="J141" s="205">
        <f>F141*I141</f>
        <v>134.964</v>
      </c>
      <c r="K141" s="218"/>
      <c r="L141" s="184"/>
    </row>
    <row r="142" spans="1:12" s="4" customFormat="1" ht="15" customHeight="1" x14ac:dyDescent="0.25">
      <c r="A142" s="51"/>
      <c r="B142" s="51"/>
      <c r="C142" s="79"/>
      <c r="D142" s="80"/>
      <c r="E142" s="61"/>
      <c r="F142" s="81" t="s">
        <v>271</v>
      </c>
      <c r="G142" s="82"/>
      <c r="H142" s="17"/>
      <c r="I142" s="83"/>
      <c r="J142" s="252"/>
      <c r="K142" s="218"/>
      <c r="L142" s="181"/>
    </row>
    <row r="143" spans="1:12" ht="15" customHeight="1" x14ac:dyDescent="0.25">
      <c r="A143" s="51"/>
      <c r="B143" s="51"/>
      <c r="C143" s="79"/>
      <c r="D143" s="80"/>
      <c r="E143" s="61"/>
      <c r="F143" s="81" t="s">
        <v>272</v>
      </c>
      <c r="G143" s="82"/>
      <c r="H143" s="17"/>
      <c r="I143" s="83"/>
      <c r="J143" s="252"/>
      <c r="K143" s="218"/>
      <c r="L143" s="191"/>
    </row>
    <row r="144" spans="1:12" ht="24.75" customHeight="1" x14ac:dyDescent="0.25">
      <c r="A144" s="84"/>
      <c r="B144" s="84"/>
      <c r="C144" s="54"/>
      <c r="D144" s="85"/>
      <c r="E144" s="51"/>
      <c r="F144" s="86"/>
      <c r="G144" s="87"/>
      <c r="H144" s="87"/>
      <c r="I144" s="88" t="s">
        <v>271</v>
      </c>
      <c r="J144" s="214">
        <v>68965.05</v>
      </c>
      <c r="K144" s="232"/>
      <c r="L144" s="192"/>
    </row>
    <row r="145" spans="1:13" x14ac:dyDescent="0.25">
      <c r="A145" s="84"/>
      <c r="B145" s="84"/>
      <c r="C145" s="89"/>
      <c r="D145" s="90"/>
      <c r="E145" s="91" t="s">
        <v>273</v>
      </c>
      <c r="F145" s="91" t="s">
        <v>274</v>
      </c>
      <c r="G145" s="92"/>
      <c r="H145" s="93"/>
      <c r="I145" s="94" t="s">
        <v>275</v>
      </c>
      <c r="J145" s="215"/>
      <c r="K145" s="225"/>
      <c r="L145" s="191"/>
    </row>
    <row r="146" spans="1:13" ht="13.5" customHeight="1" x14ac:dyDescent="0.25">
      <c r="A146" s="84"/>
      <c r="B146" s="84"/>
      <c r="C146" s="95"/>
      <c r="D146" s="96"/>
      <c r="E146" s="97"/>
      <c r="F146" s="97"/>
      <c r="G146" s="97"/>
      <c r="H146" s="97"/>
      <c r="I146" s="98" t="s">
        <v>276</v>
      </c>
      <c r="J146" s="253">
        <v>87895.96</v>
      </c>
      <c r="K146" s="233"/>
      <c r="L146" s="190"/>
      <c r="M146" s="7"/>
    </row>
    <row r="147" spans="1:13" ht="12" customHeight="1" x14ac:dyDescent="0.25">
      <c r="A147" s="84"/>
      <c r="B147" s="84"/>
      <c r="C147" s="99"/>
      <c r="D147" s="55"/>
      <c r="E147" s="97"/>
      <c r="F147" s="97"/>
      <c r="G147" s="97"/>
      <c r="H147" s="97"/>
      <c r="I147" s="53"/>
      <c r="J147" s="215"/>
      <c r="K147" s="225"/>
      <c r="L147" s="190"/>
    </row>
    <row r="148" spans="1:13" x14ac:dyDescent="0.25">
      <c r="A148" s="18"/>
      <c r="B148" s="19"/>
      <c r="C148" s="20"/>
      <c r="D148" s="21"/>
      <c r="E148" s="16"/>
      <c r="F148" s="22"/>
      <c r="H148" s="24"/>
      <c r="I148" s="25"/>
      <c r="J148" s="21"/>
      <c r="K148" s="182"/>
      <c r="L148" s="190"/>
    </row>
    <row r="149" spans="1:13" x14ac:dyDescent="0.25">
      <c r="J149" s="30"/>
      <c r="K149" s="193"/>
      <c r="L149" s="190"/>
    </row>
    <row r="150" spans="1:13" x14ac:dyDescent="0.25">
      <c r="J150" s="30"/>
      <c r="K150" s="193"/>
      <c r="L150" s="190"/>
    </row>
    <row r="151" spans="1:13" x14ac:dyDescent="0.25">
      <c r="J151" s="30"/>
      <c r="K151" s="193"/>
      <c r="L151" s="190"/>
    </row>
    <row r="152" spans="1:13" x14ac:dyDescent="0.25">
      <c r="J152" s="30"/>
      <c r="K152" s="193"/>
      <c r="L152" s="190"/>
    </row>
    <row r="153" spans="1:13" x14ac:dyDescent="0.25">
      <c r="F153" s="254" t="s">
        <v>277</v>
      </c>
      <c r="G153" s="255"/>
      <c r="H153" s="255"/>
      <c r="J153" s="31"/>
      <c r="K153" s="194"/>
      <c r="L153" s="190"/>
    </row>
    <row r="154" spans="1:13" x14ac:dyDescent="0.25">
      <c r="F154" s="29" t="s">
        <v>278</v>
      </c>
      <c r="G154" s="32"/>
      <c r="H154" s="32"/>
      <c r="I154" s="30"/>
      <c r="K154" s="182"/>
      <c r="L154" s="190"/>
    </row>
    <row r="155" spans="1:13" x14ac:dyDescent="0.25">
      <c r="F155" s="29" t="s">
        <v>279</v>
      </c>
      <c r="J155" s="33"/>
      <c r="K155" s="195"/>
      <c r="L155" s="190"/>
    </row>
    <row r="156" spans="1:13" x14ac:dyDescent="0.25">
      <c r="K156" s="182"/>
      <c r="L156" s="190"/>
    </row>
    <row r="158" spans="1:13" x14ac:dyDescent="0.25">
      <c r="J158" s="34"/>
      <c r="K158" s="34"/>
    </row>
  </sheetData>
  <mergeCells count="25">
    <mergeCell ref="K10:K11"/>
    <mergeCell ref="H16:I16"/>
    <mergeCell ref="H55:I55"/>
    <mergeCell ref="H60:I60"/>
    <mergeCell ref="H67:I67"/>
    <mergeCell ref="H26:I26"/>
    <mergeCell ref="H32:I32"/>
    <mergeCell ref="H37:I37"/>
    <mergeCell ref="H43:I43"/>
    <mergeCell ref="H47:I47"/>
    <mergeCell ref="J10:J11"/>
    <mergeCell ref="F10:F11"/>
    <mergeCell ref="G10:I10"/>
    <mergeCell ref="A6:H7"/>
    <mergeCell ref="A8:H9"/>
    <mergeCell ref="A1:C5"/>
    <mergeCell ref="D1:J1"/>
    <mergeCell ref="D2:J3"/>
    <mergeCell ref="D4:J4"/>
    <mergeCell ref="D5:J5"/>
    <mergeCell ref="A10:A11"/>
    <mergeCell ref="B10:B11"/>
    <mergeCell ref="C10:C11"/>
    <mergeCell ref="D10:D11"/>
    <mergeCell ref="E10:E11"/>
  </mergeCells>
  <pageMargins left="0.23622047244094491" right="0.23622047244094491" top="0.74803149606299213" bottom="0.74803149606299213" header="0.31496062992125984" footer="0.31496062992125984"/>
  <pageSetup paperSize="9" scale="66" firstPageNumber="0" fitToHeight="10" orientation="landscape" r:id="rId1"/>
  <headerFooter alignWithMargins="0">
    <oddFooter>&amp;R&amp;P</oddFooter>
  </headerFooter>
  <rowBreaks count="2" manualBreakCount="2">
    <brk id="64" max="10" man="1"/>
    <brk id="133" max="10" man="1"/>
  </rowBreaks>
  <ignoredErrors>
    <ignoredError sqref="I40 I71:I74 I86 I114:I119 I93:I101 I102:I110" formulaRange="1"/>
    <ignoredError sqref="C71:C7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Kellen Aparecida Alves</dc:creator>
  <cp:keywords/>
  <dc:description/>
  <cp:lastModifiedBy>Licitação</cp:lastModifiedBy>
  <cp:revision/>
  <dcterms:created xsi:type="dcterms:W3CDTF">2011-03-29T20:05:32Z</dcterms:created>
  <dcterms:modified xsi:type="dcterms:W3CDTF">2020-11-25T16:15:01Z</dcterms:modified>
  <cp:category/>
  <cp:contentStatus/>
</cp:coreProperties>
</file>