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EstaPastaDeTrabalho"/>
  <mc:AlternateContent xmlns:mc="http://schemas.openxmlformats.org/markup-compatibility/2006">
    <mc:Choice Requires="x15">
      <x15ac:absPath xmlns:x15ac="http://schemas.microsoft.com/office/spreadsheetml/2010/11/ac" url="Z:\ENGENHARIA\GOIÁS\SÃO SIMÃO\2020\AV. GOIÁS - LAGO - AV. MINAS GERAIS\"/>
    </mc:Choice>
  </mc:AlternateContent>
  <xr:revisionPtr revIDLastSave="0" documentId="13_ncr:1_{66939601-8950-432F-A48C-61C5EEA9AE5B}" xr6:coauthVersionLast="45" xr6:coauthVersionMax="45" xr10:uidLastSave="{00000000-0000-0000-0000-000000000000}"/>
  <bookViews>
    <workbookView xWindow="-120" yWindow="-120" windowWidth="24240" windowHeight="13140" xr2:uid="{00000000-000D-0000-FFFF-FFFF00000000}"/>
  </bookViews>
  <sheets>
    <sheet name="PLANILHA ORÇAMENTÁRIA" sheetId="3" r:id="rId1"/>
    <sheet name="COMPOSIÇÕES" sheetId="21" r:id="rId2"/>
    <sheet name="COMPOSICAO BDI" sheetId="31" r:id="rId3"/>
    <sheet name="CRONOGRAMA" sheetId="30" r:id="rId4"/>
  </sheets>
  <externalReferences>
    <externalReference r:id="rId5"/>
    <externalReference r:id="rId6"/>
  </externalReferences>
  <definedNames>
    <definedName name="_INS05" localSheetId="2">[1]INSUMOS!$C$12</definedName>
    <definedName name="_INS06" localSheetId="2">[1]INSUMOS!$C$14</definedName>
    <definedName name="_INS11" localSheetId="2">[1]INSUMOS!$C$20</definedName>
    <definedName name="_INS42" localSheetId="2">[1]INSUMOS!$C$61</definedName>
    <definedName name="_INS47" localSheetId="2">[1]INSUMOS!$C$66</definedName>
    <definedName name="_INS48" localSheetId="2">[2]INSUMOS!$C$66</definedName>
    <definedName name="_xlnm.Print_Area" localSheetId="1">COMPOSIÇÕES!$A$1:$L$69</definedName>
    <definedName name="_xlnm.Print_Area" localSheetId="3">CRONOGRAMA!$A$1:$Q$12</definedName>
    <definedName name="_xlnm.Print_Area" localSheetId="0">'PLANILHA ORÇAMENTÁRIA'!$A$1:$P$73</definedName>
    <definedName name="BDI" localSheetId="2">[1]INSUMOS!$C$56</definedName>
    <definedName name="_xlnm.Print_Titles" localSheetId="1">COMPOSIÇÕES!$1:$8</definedName>
    <definedName name="_xlnm.Print_Titles" localSheetId="0">'PLANILHA ORÇAMENTÁRIA'!$1:$6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30" l="1"/>
  <c r="M66" i="3"/>
  <c r="M67" i="3"/>
  <c r="M68" i="3"/>
  <c r="M69" i="3"/>
  <c r="M70" i="3"/>
  <c r="M71" i="3"/>
  <c r="M72" i="3"/>
  <c r="M73" i="3"/>
  <c r="M65"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5" i="3"/>
  <c r="M56" i="3"/>
  <c r="M57" i="3"/>
  <c r="M58" i="3"/>
  <c r="M59" i="3"/>
  <c r="M60" i="3"/>
  <c r="M61" i="3"/>
  <c r="M62" i="3"/>
  <c r="M63" i="3"/>
  <c r="M18" i="3"/>
  <c r="M10" i="3"/>
  <c r="J66" i="3"/>
  <c r="J67" i="3"/>
  <c r="J68" i="3"/>
  <c r="J69" i="3"/>
  <c r="J70" i="3"/>
  <c r="J71" i="3"/>
  <c r="J72" i="3"/>
  <c r="J73" i="3"/>
  <c r="J65"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18" i="3"/>
  <c r="J13" i="3"/>
  <c r="J14" i="3"/>
  <c r="J15" i="3"/>
  <c r="J16" i="3"/>
  <c r="J12" i="3"/>
  <c r="J10" i="3"/>
  <c r="L65" i="21" l="1"/>
  <c r="L64" i="21"/>
  <c r="L63" i="21"/>
  <c r="L59" i="21"/>
  <c r="L52" i="21"/>
  <c r="L46" i="21"/>
  <c r="L45" i="21"/>
  <c r="L39" i="21"/>
  <c r="L32" i="21"/>
  <c r="L25" i="21"/>
  <c r="L58" i="21"/>
  <c r="L51" i="21"/>
  <c r="L38" i="21"/>
  <c r="L31" i="21"/>
  <c r="L24" i="21"/>
  <c r="L53" i="21"/>
  <c r="L40" i="21"/>
  <c r="L33" i="21"/>
  <c r="L26" i="21"/>
  <c r="L66" i="21" l="1"/>
  <c r="I50" i="3" s="1"/>
  <c r="K16" i="3"/>
  <c r="K15" i="3"/>
  <c r="K14" i="3"/>
  <c r="K13" i="3"/>
  <c r="K12" i="3"/>
  <c r="M12" i="3" s="1"/>
  <c r="M16" i="3" l="1"/>
  <c r="O16" i="3" s="1"/>
  <c r="M15" i="3"/>
  <c r="O15" i="3" s="1"/>
  <c r="M14" i="3"/>
  <c r="O14" i="3" s="1"/>
  <c r="M13" i="3"/>
  <c r="O13" i="3" s="1"/>
  <c r="K11" i="3"/>
  <c r="M11" i="3" l="1"/>
  <c r="O12" i="3"/>
  <c r="O11" i="3" s="1"/>
  <c r="K67" i="3" l="1"/>
  <c r="O67" i="3" s="1"/>
  <c r="K62" i="3"/>
  <c r="O62" i="3" s="1"/>
  <c r="K68" i="3" l="1"/>
  <c r="O68" i="3" s="1"/>
  <c r="K50" i="3"/>
  <c r="O50" i="3" s="1"/>
  <c r="K49" i="3"/>
  <c r="O49" i="3" s="1"/>
  <c r="K48" i="3"/>
  <c r="O48" i="3" s="1"/>
  <c r="K47" i="3"/>
  <c r="O47" i="3" s="1"/>
  <c r="K46" i="3"/>
  <c r="O46" i="3" s="1"/>
  <c r="K45" i="3"/>
  <c r="O45" i="3" s="1"/>
  <c r="K44" i="3"/>
  <c r="O44" i="3" s="1"/>
  <c r="K43" i="3"/>
  <c r="O43" i="3" s="1"/>
  <c r="K42" i="3"/>
  <c r="O42" i="3" s="1"/>
  <c r="K71" i="3"/>
  <c r="O71" i="3" s="1"/>
  <c r="K73" i="3"/>
  <c r="O73" i="3" s="1"/>
  <c r="K72" i="3"/>
  <c r="O72" i="3" s="1"/>
  <c r="K70" i="3"/>
  <c r="O70" i="3" s="1"/>
  <c r="K66" i="3"/>
  <c r="O66" i="3" s="1"/>
  <c r="L57" i="21" l="1"/>
  <c r="L60" i="21" s="1"/>
  <c r="K51" i="3" s="1"/>
  <c r="O51" i="3" s="1"/>
  <c r="L50" i="21"/>
  <c r="L54" i="21" s="1"/>
  <c r="I55" i="3" l="1"/>
  <c r="K55" i="3" s="1"/>
  <c r="O55" i="3" s="1"/>
  <c r="I65" i="3"/>
  <c r="K65" i="3" s="1"/>
  <c r="L19" i="21"/>
  <c r="L18" i="21"/>
  <c r="L17" i="21"/>
  <c r="K61" i="3"/>
  <c r="O61" i="3" s="1"/>
  <c r="K60" i="3"/>
  <c r="O60" i="3" s="1"/>
  <c r="K59" i="3"/>
  <c r="O59" i="3" s="1"/>
  <c r="K58" i="3"/>
  <c r="O58" i="3" s="1"/>
  <c r="K57" i="3"/>
  <c r="O57" i="3" s="1"/>
  <c r="K41" i="3"/>
  <c r="O41" i="3" s="1"/>
  <c r="K40" i="3"/>
  <c r="O40" i="3" s="1"/>
  <c r="L30" i="21" l="1"/>
  <c r="L34" i="21" s="1"/>
  <c r="I54" i="3" l="1"/>
  <c r="K54" i="3" s="1"/>
  <c r="O65" i="3"/>
  <c r="K53" i="3"/>
  <c r="O53" i="3" s="1"/>
  <c r="K39" i="3"/>
  <c r="O39" i="3" s="1"/>
  <c r="K38" i="3"/>
  <c r="O38" i="3" s="1"/>
  <c r="K37" i="3"/>
  <c r="O37" i="3" s="1"/>
  <c r="K36" i="3"/>
  <c r="O36" i="3" s="1"/>
  <c r="K35" i="3"/>
  <c r="O35" i="3" s="1"/>
  <c r="K34" i="3"/>
  <c r="O34" i="3" s="1"/>
  <c r="K33" i="3"/>
  <c r="O33" i="3" s="1"/>
  <c r="K32" i="3"/>
  <c r="O32" i="3" s="1"/>
  <c r="K31" i="3"/>
  <c r="O31" i="3" s="1"/>
  <c r="K30" i="3"/>
  <c r="O30" i="3" s="1"/>
  <c r="K29" i="3"/>
  <c r="O29" i="3" s="1"/>
  <c r="K28" i="3"/>
  <c r="O28" i="3" s="1"/>
  <c r="K27" i="3"/>
  <c r="O27" i="3" s="1"/>
  <c r="K26" i="3"/>
  <c r="O26" i="3" s="1"/>
  <c r="K25" i="3"/>
  <c r="O25" i="3" s="1"/>
  <c r="K24" i="3"/>
  <c r="O24" i="3" s="1"/>
  <c r="K22" i="3"/>
  <c r="O22" i="3" s="1"/>
  <c r="K23" i="3"/>
  <c r="O23" i="3" s="1"/>
  <c r="K21" i="3"/>
  <c r="O21" i="3" s="1"/>
  <c r="K18" i="3"/>
  <c r="M54" i="3" l="1"/>
  <c r="O54" i="3" s="1"/>
  <c r="L16" i="21"/>
  <c r="L20" i="21" s="1"/>
  <c r="L44" i="21"/>
  <c r="I20" i="3" l="1"/>
  <c r="K20" i="3" s="1"/>
  <c r="O20" i="3" s="1"/>
  <c r="O18" i="3"/>
  <c r="L47" i="21"/>
  <c r="K63" i="3" s="1"/>
  <c r="O63" i="3" s="1"/>
  <c r="L37" i="21" l="1"/>
  <c r="L41" i="21" s="1"/>
  <c r="I69" i="3" s="1"/>
  <c r="K69" i="3" s="1"/>
  <c r="L23" i="21"/>
  <c r="L27" i="21" s="1"/>
  <c r="K64" i="3" l="1"/>
  <c r="I52" i="3"/>
  <c r="K52" i="3" s="1"/>
  <c r="O52" i="3" s="1"/>
  <c r="I56" i="3"/>
  <c r="K56" i="3" s="1"/>
  <c r="O56" i="3" s="1"/>
  <c r="B29" i="31"/>
  <c r="O69" i="3" l="1"/>
  <c r="O64" i="3" s="1"/>
  <c r="M64" i="3"/>
  <c r="K10" i="3"/>
  <c r="O10" i="3" s="1"/>
  <c r="K9" i="3" l="1"/>
  <c r="M9" i="3"/>
  <c r="O9" i="3" l="1"/>
  <c r="L12" i="21" l="1"/>
  <c r="L11" i="21" l="1"/>
  <c r="L13" i="21" s="1"/>
  <c r="K19" i="3" s="1"/>
  <c r="K17" i="3" s="1"/>
  <c r="K8" i="3" s="1"/>
  <c r="C9" i="30" s="1"/>
  <c r="O9" i="30" l="1"/>
  <c r="O10" i="30" s="1"/>
  <c r="M9" i="30"/>
  <c r="M10" i="30" s="1"/>
  <c r="G9" i="30"/>
  <c r="G10" i="30" s="1"/>
  <c r="G11" i="30" s="1"/>
  <c r="K9" i="30"/>
  <c r="K10" i="30" s="1"/>
  <c r="K11" i="30" s="1"/>
  <c r="I9" i="30"/>
  <c r="I10" i="30" s="1"/>
  <c r="I11" i="30" s="1"/>
  <c r="M17" i="3"/>
  <c r="M8" i="3" s="1"/>
  <c r="C10" i="30"/>
  <c r="Q9" i="30"/>
  <c r="E9" i="30"/>
  <c r="M11" i="30" l="1"/>
  <c r="L10" i="30"/>
  <c r="O11" i="30"/>
  <c r="N10" i="30"/>
  <c r="J10" i="30"/>
  <c r="F10" i="30"/>
  <c r="H10" i="30"/>
  <c r="O19" i="3"/>
  <c r="O17" i="3" s="1"/>
  <c r="O8" i="3" s="1"/>
  <c r="C11" i="30" s="1"/>
  <c r="O12" i="30" s="1"/>
  <c r="E10" i="30"/>
  <c r="E11" i="30" s="1"/>
  <c r="N11" i="30" l="1"/>
  <c r="L11" i="30"/>
  <c r="J11" i="30"/>
  <c r="F11" i="30"/>
  <c r="H11" i="30"/>
  <c r="D10" i="30"/>
  <c r="D12" i="30" s="1"/>
  <c r="E12" i="30"/>
  <c r="G12" i="30" s="1"/>
  <c r="I12" i="30" s="1"/>
  <c r="K12" i="30" s="1"/>
  <c r="M12" i="30" s="1"/>
  <c r="F12" i="30" l="1"/>
  <c r="H12" i="30" s="1"/>
  <c r="J12" i="30" s="1"/>
  <c r="L12" i="30" s="1"/>
  <c r="N12" i="30" s="1"/>
  <c r="D11" i="30"/>
</calcChain>
</file>

<file path=xl/sharedStrings.xml><?xml version="1.0" encoding="utf-8"?>
<sst xmlns="http://schemas.openxmlformats.org/spreadsheetml/2006/main" count="464" uniqueCount="227">
  <si>
    <t xml:space="preserve">OBJETO:   </t>
  </si>
  <si>
    <t>ENDEREÇO:</t>
  </si>
  <si>
    <t xml:space="preserve"> BDI: </t>
  </si>
  <si>
    <t xml:space="preserve">ITEM </t>
  </si>
  <si>
    <t>UNID</t>
  </si>
  <si>
    <t>QTDE</t>
  </si>
  <si>
    <t>UND</t>
  </si>
  <si>
    <t>M</t>
  </si>
  <si>
    <t>-</t>
  </si>
  <si>
    <t>DESCRIÇÃO</t>
  </si>
  <si>
    <t>VALOR UNIT.</t>
  </si>
  <si>
    <t>ITEM</t>
  </si>
  <si>
    <t>FONTE DE PREÇOS</t>
  </si>
  <si>
    <t>CÓDIGO</t>
  </si>
  <si>
    <t>COTAÇÃO</t>
  </si>
  <si>
    <t>SINAPI</t>
  </si>
  <si>
    <t>FONTE</t>
  </si>
  <si>
    <t>QTDE.</t>
  </si>
  <si>
    <t>VALOR TOTAL</t>
  </si>
  <si>
    <t>AUXILIAR DE ELETRICISTA COM ENCARGOS COMPLEMENTARES</t>
  </si>
  <si>
    <t>H</t>
  </si>
  <si>
    <t xml:space="preserve"> TOTAL C/ BDI</t>
  </si>
  <si>
    <t>CUSTO TOTAL</t>
  </si>
  <si>
    <t xml:space="preserve"> TOTALS/ BDI</t>
  </si>
  <si>
    <t>MUNICIPIO :</t>
  </si>
  <si>
    <t>PLANILHA ORÇAMENTÁRIA</t>
  </si>
  <si>
    <t>KG</t>
  </si>
  <si>
    <t>CONECTOR PERFURANTE ISOLADO CDP-70</t>
  </si>
  <si>
    <t>VALOR UNITÁRIO</t>
  </si>
  <si>
    <t>%</t>
  </si>
  <si>
    <t>Valor Total</t>
  </si>
  <si>
    <t>(R$)</t>
  </si>
  <si>
    <t>R$</t>
  </si>
  <si>
    <t>do item</t>
  </si>
  <si>
    <t>do item (S/BDI)</t>
  </si>
  <si>
    <t>CUSTO TOTAL DA OBRA</t>
  </si>
  <si>
    <t>TOTAL ACUMULADO COM BDI - % / R$</t>
  </si>
  <si>
    <t>PLANILHA DE COMPOSIÇÕES</t>
  </si>
  <si>
    <t xml:space="preserve">    CRONOGRAMA FÍSICO-FINANCEIRO</t>
  </si>
  <si>
    <t xml:space="preserve">BDI: </t>
  </si>
  <si>
    <t>ARAME GALVANIZADO 12 BWG</t>
  </si>
  <si>
    <t>FITA ISOLANTE, ROLO DE 20,00 M</t>
  </si>
  <si>
    <t>AGETOP</t>
  </si>
  <si>
    <t>ELETRICISTA</t>
  </si>
  <si>
    <t>HP</t>
  </si>
  <si>
    <t>M³</t>
  </si>
  <si>
    <t>BDI (25,00%)</t>
  </si>
  <si>
    <t>PARAFUSO CABEÇA ABAULADA (FRANCES) M16 X 150 MM</t>
  </si>
  <si>
    <t>CONECTOR DE COMPRESSÃO FORMATO H PARA CABO 25 A 70 MM2</t>
  </si>
  <si>
    <t>HASTE REV.COBRE(COPPERWELD) 3/4" X 2,40 M C/CONECTOR</t>
  </si>
  <si>
    <t>A1</t>
  </si>
  <si>
    <t>B1</t>
  </si>
  <si>
    <t>CABO PVC (70ºC) 1 KV No. 2,5 MM2</t>
  </si>
  <si>
    <t>B2</t>
  </si>
  <si>
    <t>FITA DE AUTO FUSAO, ROLO E 10,00 MM</t>
  </si>
  <si>
    <t>M²</t>
  </si>
  <si>
    <t>CAIXA DE PASSAGEM - ESCAVAÇÃO MANUAL / REATERRO/ APILOAMENTO DO FUNDO</t>
  </si>
  <si>
    <t>CABO PVC (70ºC) 1 KV No. 10 MM2</t>
  </si>
  <si>
    <t>TOTAL COM BDI (25,00%)</t>
  </si>
  <si>
    <t>PLACA DE OBRA EM CHAPA METÁLICA 26 COM PINTURA, AFIXADA EM CAVALETES DE
MADEIRA DE LEI (VIGOTAS 6X12CM) - PADRÃO AGETOP</t>
  </si>
  <si>
    <t>CABO ISOLADO PP 3 X 4,0 MM2</t>
  </si>
  <si>
    <t>ELETRODUTO PVC FLEXÍVEL - MANGUEIRA CORRUGADA - DIAM. 2"</t>
  </si>
  <si>
    <t>COMPOSIÇÃO</t>
  </si>
  <si>
    <t>SUPORTE S4 (4 PETALAS) P/LUMINARIA PADRAO A</t>
  </si>
  <si>
    <t>RELE FOTOELETRICO P/ COMANDO DE ILUMINACAO EXTERNA 220V/1000W - FORNECIMENTO E INSTALACAO</t>
  </si>
  <si>
    <t>ESCAVACAO MANUAL DE VALAS &lt; 1 MTS. (OBRAS CIVIS)</t>
  </si>
  <si>
    <t>REATERRO COM APILOAMENTO</t>
  </si>
  <si>
    <t>COMP.1</t>
  </si>
  <si>
    <t>TOTAL COMP.1</t>
  </si>
  <si>
    <t>COMP.2</t>
  </si>
  <si>
    <t>TOTAL COMP.2</t>
  </si>
  <si>
    <t>COMP.4</t>
  </si>
  <si>
    <t>TOTAL COMP.4</t>
  </si>
  <si>
    <t xml:space="preserve">            </t>
  </si>
  <si>
    <r>
      <t xml:space="preserve">COMPOSIÇÃO DO BDI </t>
    </r>
    <r>
      <rPr>
        <b/>
        <vertAlign val="superscript"/>
        <sz val="14"/>
        <rFont val="Arial"/>
        <family val="2"/>
      </rPr>
      <t>(*)</t>
    </r>
  </si>
  <si>
    <t>Administração central</t>
  </si>
  <si>
    <t>AC</t>
  </si>
  <si>
    <t xml:space="preserve">Custos financeiros </t>
  </si>
  <si>
    <t>CF</t>
  </si>
  <si>
    <t>Riscos, Seguros e Garantias</t>
  </si>
  <si>
    <t>R</t>
  </si>
  <si>
    <t>Lucro operacional</t>
  </si>
  <si>
    <t>L</t>
  </si>
  <si>
    <t>PIS</t>
  </si>
  <si>
    <t>T</t>
  </si>
  <si>
    <t>COFINS</t>
  </si>
  <si>
    <t>ISSQN</t>
  </si>
  <si>
    <r>
      <rPr>
        <vertAlign val="superscript"/>
        <sz val="8"/>
        <color indexed="8"/>
        <rFont val="Arial"/>
        <family val="2"/>
      </rPr>
      <t>(**)</t>
    </r>
    <r>
      <rPr>
        <sz val="8"/>
        <color indexed="8"/>
        <rFont val="Arial"/>
        <family val="2"/>
      </rPr>
      <t xml:space="preserve"> CONTRIBUIÇÃO PREVIDENCIÁRIA SOBRE A RECEITA BRUTA. ALÍQUOTA DEFINIDA PELA LEI 12.844/2013.</t>
    </r>
  </si>
  <si>
    <r>
      <rPr>
        <vertAlign val="superscript"/>
        <sz val="8"/>
        <color indexed="8"/>
        <rFont val="Arial"/>
        <family val="2"/>
      </rPr>
      <t>(*)</t>
    </r>
    <r>
      <rPr>
        <sz val="8"/>
        <color indexed="8"/>
        <rFont val="Arial"/>
        <family val="2"/>
      </rPr>
      <t xml:space="preserve"> ESTA COMPOSIÇÃO DO BDI SEGUE AS ORIENTAÇÕES DO ACÓRDÃO 2622/2013 DO TCU.</t>
    </r>
  </si>
  <si>
    <t>BDI =</t>
  </si>
  <si>
    <t>((((1+AC)*(1+CF)*(1+R)*(1+L))/(1-(T)))-1)</t>
  </si>
  <si>
    <t>A- SERVIÇOS PRELIMINARES (PLACA DE OBRA)</t>
  </si>
  <si>
    <t>CABECOTE DE LIGA DE ALUMINIO DIAM. 2"</t>
  </si>
  <si>
    <t>ELETRODUTO FERRO GALVANIZADO DIAMETRO 2"</t>
  </si>
  <si>
    <t>CABO PVC (70ºC) 1 KV No. 16 MM2</t>
  </si>
  <si>
    <t>CABO DE COBRE NU No. 10 MM2 (11,11M /KG)</t>
  </si>
  <si>
    <t>LUVA FERRO GALVANIZADO DIAMETRO 2"</t>
  </si>
  <si>
    <t>CURVA 90 GRAUS FERRO ZINCADO DIAMETRO 2"</t>
  </si>
  <si>
    <t>ELETRODUTO PVC FLEXÍVEL - MANGUEIRA CORRUGADA - DIAM. 3/4"</t>
  </si>
  <si>
    <t>POSTE METÁLICO DE FERRO GALVANIZADO A FOGO, RETO TELECÔNICO, 04 ESTÁGIOS, ESPESSURA DE 3,0mm, DIÂMETRO DA BASE DE DE 4,1/2", DIÂMETRO DO TOPO DE 3", COMPRIMENTO TOTAL 12 METROS, PARA ENGASTAR, FORNECIMENTO E INSTALAÇÃO</t>
  </si>
  <si>
    <t>COMP.5</t>
  </si>
  <si>
    <t>TOTAL COMP.5</t>
  </si>
  <si>
    <t>TERMINAL DE PRESSAO 10 MM2</t>
  </si>
  <si>
    <t>REMOÇÃO DE CONJUNTO DE ILUMINAÇÃO EM POSTES EXISTENTES. CONTEMPLANDO BRAÇO DE ILUMINAÇÃO, LUMINÁRIA, LÂMPADA, REATOR, RELÉ. TRANSPORTE ATÉ ALMOXARIFADO DA PREFEITURA</t>
  </si>
  <si>
    <t>COMP.6</t>
  </si>
  <si>
    <t>TOTAL COMP.6</t>
  </si>
  <si>
    <t>COMP.7</t>
  </si>
  <si>
    <t>TOTAL COMP.7</t>
  </si>
  <si>
    <t>PREPARO SEM BETONEIRA E TRANSPORTE MANUAL DE CONCRETO PARA LASTRO - (O.C.)</t>
  </si>
  <si>
    <t>LANÇAMENTO/APLICAÇÃO/ADENSAMENTO MANUAL DE CONCRETO - (O.C.)</t>
  </si>
  <si>
    <t>CINTA DE ACO GALVANIZADO DIAM.220 MM</t>
  </si>
  <si>
    <t>PARAFUSO CABEÇA ABAULADA (FRANCES) M16 X 70 MM</t>
  </si>
  <si>
    <t xml:space="preserve">MELHORIA EM I.P.  </t>
  </si>
  <si>
    <t>SÃO SIMÃO - GO</t>
  </si>
  <si>
    <t>CHAVE DE ILUMINAÇÃO MAGNÉTICA BIPOLAR DE 32A, PARA COMANDO DE ILUMINAÇÃO EM GRUPO, COM DISJUNTOR GERAL, SEM RELÉ FOTOELÉTRICO</t>
  </si>
  <si>
    <t>CHAVE DE ILUMINAÇÃO MAGNÉTICA BIPOLAR DE 32A, PARA COMANDO DE ILUMINAÇÃO EM GRUPO, COM DISJUNTOR GERAL, SEM RELÉ FOTOELÉTRICO, FORNECIMENTO E INSTALAÇÃO</t>
  </si>
  <si>
    <t>CONJUNTO DE 02 BRAÇOS ORNAMENTAIS TIPO BORBOLETA, CONFECIONADOS EM TUBO DE AÇO CARBONO SAE 1010/1020, COM DIÂMETRO 2" COM ESPESSURA DE 3mm APRESENTANDO COMPRIMENTO TOTAL DE PROJEÇÃO HORIZONTAL DE 3 METROS, TENDO EM UMA DAS ESTREMIDADES CURVA DE 115º, ORNAMENTADA COM CHAPA  FINA A FRIO DE 1,2mm E NA OUTRA EXTREMIDADE LEVE INCLINAÇÃO DE 5º PARA MELHOR POSICIONAMENTO DO APARELHO DE ILUMINAÇÃO, GALVANIZADA A FOGO E PINTADO ELETROSTÁTICA</t>
  </si>
  <si>
    <t>BRAÇO ORNAMENTAL TIPO CURVO DUPLO, CONFECCIONADO EM TUBOS DE AÇO 1010/1020 GALVANIZADOS A FOGO E PINTURA ELETROSTÁTICA, COM COMPRIMENTO DE 3 METROS, DIÂMETRO DE 1,3/4" (44,45mm), DE ESPESSURA 3,0mm, COM ADORNO EM CHAPA FINA FRIA DE 1,2mm, TENDO NA EXTREMIDADE SUPERIOR 1 LUVA DE ACRÉSCIMO PARA 60,3mm. BASE PARA FIXAÇÃO EM POSTE DE 550x76x38x38mm, ESPESSURA DE 3/16" (4,76mm), FORNECIMENTO E INSTALAÇÃO</t>
  </si>
  <si>
    <t>C1</t>
  </si>
  <si>
    <t>C2</t>
  </si>
  <si>
    <t>C3</t>
  </si>
  <si>
    <t>C4</t>
  </si>
  <si>
    <t>C5</t>
  </si>
  <si>
    <t>C6</t>
  </si>
  <si>
    <t>C7</t>
  </si>
  <si>
    <t>C8</t>
  </si>
  <si>
    <t>ARRUELA QUAD.ACO GALVANIZADO 3X38X38MM FURO 18MM</t>
  </si>
  <si>
    <t>SAPATILHA DE AÇO GALVANIZADO PARA POSTE COM TRANSFORMADOR</t>
  </si>
  <si>
    <t>BRAÇADEIRA PLÁSTICA 250mm</t>
  </si>
  <si>
    <t>ARMACAO SECUNDARIA PESADA 1 ELEMENTO, FORNECIMENTO E INSTALAÇÃO</t>
  </si>
  <si>
    <t>ISOLADOR ROLDANA PORCELANA 72 X 72, FORNECIMENTO E INSTALAÇÃO</t>
  </si>
  <si>
    <t>LACO PREFORMADO DE DISTRIBUICAO</t>
  </si>
  <si>
    <t>OLHAL PARA PARAFUSO</t>
  </si>
  <si>
    <t>ALCA PREFORMADA DE DISTRIBUICAO</t>
  </si>
  <si>
    <t>POSTE DE CONCRETO DUPLO T H=9M CARGA NOMINAL 300KG INCLUSIVE ESCAVACAO, EXCLUSIVE TRANSPORTE - FORNECIMENTO E INSTALACAO</t>
  </si>
  <si>
    <t>CABO MULTIPLEXADO XLPE 1KV, ALUMÍNIO, TIPO DUPLEX, #1X10mm²+10mm²</t>
  </si>
  <si>
    <t>COMP.8</t>
  </si>
  <si>
    <t>TOTAL COMP.8</t>
  </si>
  <si>
    <t>BRAÇO ORNAMENTAL TIPO CURVO DUPLO, CONFECCIONADO EM TUBOS DE AÇO 1010/1020 GALVANIZADOS A FOGO E PINTURA ELETROSTÁTICA, COM COMPRIMENTO DE 3 METROS, DIÂMETRO DE 1,3/4" (44,45mm), DE ESPESSURA 3,0mm, COM ADORNO EM CHAPA FINA FRIA DE 1,2mm, TENDO NA EXTREMIDADE SUPERIOR 1 LUVA DE ACRÉSCIMO PARA 60,3mm. BASE PARA FIXAÇÃO EM POSTE DE 550x76x38x38mm, ESPESSURA DE 3/16" (4,76mm)</t>
  </si>
  <si>
    <t>COMP.10</t>
  </si>
  <si>
    <t>CABO MULTIPLEXADO XLPE 1KV, ALUMÍNIO, TIPO DUPLEX, #1X10mm²+10mm², FORNECIMENTO E INSTALAÇÃO</t>
  </si>
  <si>
    <t>TOTAL COMP.10</t>
  </si>
  <si>
    <t>SÃO SIMÃO- GO</t>
  </si>
  <si>
    <t xml:space="preserve">MELHORIA EM I.P. </t>
  </si>
  <si>
    <t>LIMPEZA FINAL DE OBRA - (OBRAS CIVIS)</t>
  </si>
  <si>
    <t xml:space="preserve">         PREFEITURA MUNICIPAL DE SÃO SIMÃO - GO</t>
  </si>
  <si>
    <t xml:space="preserve">                                       PREFEITURA MUNICIPAL DE SÃO SIMÃO - GO</t>
  </si>
  <si>
    <t>MELHORIA EM I.P. - AV. GOIÁS, AV. BEIRA LAGO, AV. CONTORNO DO LAGO, AV. DO  LAGO</t>
  </si>
  <si>
    <t>C9</t>
  </si>
  <si>
    <t>POSTE METÁLICO DE FERRO GALVANIZADO A FOGO, RETO TELECÔNICO, 04 ESTÁGIOS, ESPESSURA DE 3,0mm, DIÂMETRO DA BASE DE DE 4,1/2", DIÂMETRO DO TOPO DE 3", COMPRIMENTO TOTAL 11 METROS, PARA ENGASTAR</t>
  </si>
  <si>
    <t xml:space="preserve">LUMINÁRIA MODULAR PARA ILUMINAÇÃO PÚBLICA A LED POTÊNCIA MÁXIMA  DE 150W (+/-10%) COM AS SEGUINTES CARACTERÍSTICAS: CONFECCIONADA EM LIGA DE ALUMÍNIO INJETADO A ALTA PRESSÃO SAE-305/306 OU EXTRUSADO, ACABAMENTO COM PINTURA ELETROSTÁTICA  NA COR CINZA CLARO,  IDENTIFICAÇÃO INDELÉVEL FEITA ATRAVÉS DE PLACA DE ALUMÍNIO, OU METALIZADA DESDE QUE SEJA INDELÉVEL ,GRAU DE PROTEÇÃO MÍNIMO DO CONJUNTO IP-66, CONSTRUÇÃO ROBUSTA RESISTENTE A VIBRAÇÕES SEVERAS E AÇÃO DO VENTO, RESISTENTE A IMPACTO MECÂNICO IK-08. SISTEMA DE FIXAÇÃO AO BRAÇO COM ENTRADA PARA TUBO 48,3 À Ø 60,3MM, COM ACESSÓRIO PARA AJUSTE DE ÂNGULO, PODENDO SER NO CORPO DA LUMINÁRIA OU UMA PEÇA ADICIONAL. A MANUTENÇÃO DOS COMPONENTES MÓDULO/DRIVER DEVERÁ SER DE FÁCIL ACESSO. TEMPERATURA DE COR ENTRE 3700 A 5500K POTÊNCIA MÁXIMA DE 150W (+/-10%), EFICIÊNCIA LUMINOSA MÍNIMA DE 100 LM/W COM FLUXO LUMINOSO MÍNIMO DE 15.000 LUMENS. APRESENTAR LAUDO FOTOMÉTRICO COMPROBATÓRIO; ÍNDICE DE REPRODUÇÃO DE COR 70 OU MAIOR; CLASSIFICAÇÃO QUANTO À DISTRIBUIÇÃO DE INTENSIDADE LUMINOSA) COMO LIMITADA OU TOTALMENTE LIMITADA , TIPO II CURTA OU MEDIA, ALIMENTAÇÃO ENTRE 120 - 277 V OU 100-240V OU FAIXA DE VARIAÇÃO SUPERIOR, FREQUÊNCIA 50 OU 60HZ, FATOR DE POTÊNCIA MÍNIMO (0,92). TOMADA DE 7 PINOS PARA CONTROLE DE GESTÃO E TELE GERENCIAMENTO CENTRALIZADO DE FORMA A PERMITIR O ACIONAMENTO, DIMERIZAÇÃO E PROGRAMAÇÃO DA LUMINÁRIA DE FORMA INDIVIDUAL; A LUMINÁRIA DEVERÁ TER VIDA ÚTIL MÍNIMA DE 50.000 HORAS COM CINCO ANOS DE GARANTIA NO SISTEMA PADRÃO EMITIDA PELO FABRICANTE ATRAVÉS DE DECLARAÇÃO AO DISTRIBUIDOR. SERÁ OBRIGATÓRIO APRESENTAR NO CERTAME SOB PENA DE DESCLASSIFICAÇÃO, CERTIFICADO DE REGISTRO NO INMETRO CONFORME PORTARIA 20 CONSTANDO TODOS LAUDOS LISTADOS PARA A CERTIFICAÇÃO, BEM COMO A GARANTIA DE 5 ANOS DO FABRICANTE AO DISTRIBUIDOR. </t>
  </si>
  <si>
    <t>LUMINÁRIA MODULAR PARA ILUMINAÇÃO PÚBLICA A LED POTÊNCIA MÁXIMA  DE 150W (+/-10%) COM AS SEGUINTES CARACTERÍSTICAS: CONFECCIONADA EM LIGA DE ALUMÍNIO INJETADO A ALTA PRESSÃO SAE-305/306 OU EXTRUSADO, ACABAMENTO COM PINTURA ELETROSTÁTICA  NA COR CINZA CLARO,  IDENTIFICAÇÃO INDELÉVEL FEITA ATRAVÉS DE PLACA DE ALUMÍNIO, OU METALIZADA DESDE QUE SEJA INDELÉVEL ,GRAU DE PROTEÇÃO MÍNIMO DO CONJUNTO IP-66, CONSTRUÇÃO ROBUSTA RESISTENTE A VIBRAÇÕES SEVERAS E AÇÃO DO VENTO, RESISTENTE A IMPACTO MECÂNICO IK-08. SISTEMA DE FIXAÇÃO AO BRAÇO COM ENTRADA PARA TUBO 48,3 À Ø 60,3MM, COM ACESSÓRIO PARA AJUSTE DE ÂNGULO, PODENDO SER NO CORPO DA LUMINÁRIA OU UMA PEÇA ADICIONAL. A MANUTENÇÃO DOS COMPONENTES MÓDULO/DRIVER DEVERÁ SER DE FÁCIL ACESSO. TEMPERATURA DE COR ENTRE 3700 A 5500K POTÊNCIA MÁXIMA DE 150W (+/-10%), EFICIÊNCIA LUMINOSA MÍNIMA DE 100 LM/W COM FLUXO LUMINOSO MÍNIMO DE 15.000 LUMENS. APRESENTAR LAUDO FOTOMÉTRICO COMPROBATÓRIO; ÍNDICE DE REPRODUÇÃO DE COR 70 OU MAIOR; CLASSIFICAÇÃO QUANTO À DISTRIBUIÇÃO DE INTENSIDADE LUMINOSA) COMO LIMITADA OU TOTALMENTE LIMITADA , TIPO II CURTA OU MEDIA, ALIMENTAÇÃO ENTRE 120 - 277 V OU 100-240V OU FAIXA DE VARIAÇÃO SUPERIOR, FREQUÊNCIA 50 OU 60HZ, FATOR DE POTÊNCIA MÍNIMO (0,92). TOMADA DE 7 PINOS PARA CONTROLE DE GESTÃO E TELE GERENCIAMENTO CENTRALIZADO DE FORMA A PERMITIR O ACIONAMENTO, DIMERIZAÇÃO E PROGRAMAÇÃO DA LUMINÁRIA DE FORMA INDIVIDUAL; A LUMINÁRIA DEVERÁ TER VIDA ÚTIL MÍNIMA DE 50.000 HORAS COM CINCO ANOS DE GARANTIA NO SISTEMA PADRÃO EMITIDA PELO FABRICANTE ATRAVÉS DE DECLARAÇÃO AO DISTRIBUIDOR. SERÁ OBRIGATÓRIO APRESENTAR NO CERTAME SOB PENA DE DESCLASSIFICAÇÃO, CERTIFICADO DE REGISTRO NO INMETRO CONFORME PORTARIA 20 CONSTANDO TODOS LAUDOS LISTADOS PARA A CERTIFICAÇÃO, BEM COMO A GARANTIA DE 5 ANOS DO FABRICANTE AO DISTRIBUIDOR.  FORNECIMENTO E INSTALAÇÃO</t>
  </si>
  <si>
    <t>B- ADMINISTRAÇÃO DE OBRA</t>
  </si>
  <si>
    <t>ENGENHEIRO</t>
  </si>
  <si>
    <t>MESTRE DE OBRA - (OBRAS CIVIS)</t>
  </si>
  <si>
    <t>ENCARREGADO - (OBRAS CIVIS)</t>
  </si>
  <si>
    <t>VIGIA DE OBRAS - (NOTURNO E NO SÁBADO/DOMINGO DIURNO) - O.C.</t>
  </si>
  <si>
    <t>TÉCNICO EM SEGURANÇA DO TRABALHO (O. CIVIS)</t>
  </si>
  <si>
    <t>AGETOP 12/2018</t>
  </si>
  <si>
    <t>CAIXA DE PASSAGEM 30X30X40CM COM TAMPA E DRENO BRITA</t>
  </si>
  <si>
    <t>POSTE/TRAFO - CAMINHÃO MUNCK 12 TON. (MÍNIMO 4H/DIA)</t>
  </si>
  <si>
    <t>COMP.11</t>
  </si>
  <si>
    <t>POSTE DE CONCRETO DUPLO T, TIPO B, 300 KG, H = 9 M (NBR 8451)</t>
  </si>
  <si>
    <t>SERVENTE</t>
  </si>
  <si>
    <t>TOTAL COMP.11</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</si>
  <si>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</si>
  <si>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</si>
  <si>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</si>
  <si>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</si>
  <si>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</si>
  <si>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</si>
  <si>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</si>
  <si>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</si>
  <si>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</si>
  <si>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</si>
  <si>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</si>
  <si>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</si>
  <si>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</si>
  <si>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</si>
  <si>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</si>
  <si>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</si>
  <si>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</si>
  <si>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</si>
  <si>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</si>
  <si>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</si>
  <si>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</si>
  <si>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</si>
  <si>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</si>
  <si>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</si>
  <si>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</si>
  <si>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</si>
  <si>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</si>
  <si>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</si>
  <si>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</si>
  <si>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</si>
  <si>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</si>
  <si>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</si>
  <si>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</si>
  <si>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</si>
  <si>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</si>
  <si>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</si>
  <si>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</si>
  <si>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D- INSTALAÇÕES ELÉTRICAS - MELHORIA EM ILUMINAÇÃO PÚBLICA - ORLA DO LAGO</t>
  </si>
  <si>
    <t>D1</t>
  </si>
  <si>
    <t>D2</t>
  </si>
  <si>
    <t>D3</t>
  </si>
  <si>
    <t>D4</t>
  </si>
  <si>
    <t>D5</t>
  </si>
  <si>
    <t>D6</t>
  </si>
  <si>
    <t>D7</t>
  </si>
  <si>
    <t>D8</t>
  </si>
  <si>
    <t>D9</t>
  </si>
  <si>
    <t>TOTAL (A+B+C+D)</t>
  </si>
  <si>
    <t>SINAPI 12/2019</t>
  </si>
  <si>
    <t>AV. GOIÁS, AV. BEIRA LAGO, AV. CONTORNO DO LAGO, AV. DO LAGO, AV. MINAS GERAIS, PIER, ORLA DO LAGO, AV. RIO DE JANEIRO</t>
  </si>
  <si>
    <t>C- INSTALAÇÕES ELÉTRICAS - MELHORIA EM ILUMINAÇÃO PÚBLICA - AV. GOIÁS / AV. BEIRA LAGO / AV. CONTORNO DO LAGO / PIER / AV. DO LAGO / AV. MINAS GERAIS / AV. RIO DE JANEIRO</t>
  </si>
  <si>
    <t>CONJUNTO DE 02 BRAÇOS ORNAMENTAIS TIPO BORBOLETA, CONFECIONADOS EM TUBO DE AÇO CARBONO SAE 1010/1020, COM DIÂMETRO 2" COM ESPESSURA DE 3mm APRESENTANDO COMPRIMENTO TOTAL DE PROJEÇÃO HORIZONTAL DE 3 METROS, TENDO EM UMA DAS ESTREMIDADES CURVA DE 115º, ORNAMENTADA COM CHAPA  FINA A FRIO DE 1,2mm E NA OUTRA EXTREMIDADE LEVE INCLINAÇÃO DE 5º PARA MELHOR POSICIONAMENTO DO APARELHO DE ILUMINAÇÃO, GALVANIZADA A FOGO E PINTADO ELETROSTÁTICA, FORNECIMENTO E INSTALAÇÃO</t>
  </si>
  <si>
    <t>AV. GOIÁS, AV. BEIRA LAGO, AV. CONTORNO DO LAGO, AV. DO LAGO, AV. MINAS GERAIS, AV. RIO DE JANEIRO, PIER, ORLA DO LAGO</t>
  </si>
  <si>
    <t>OBRA ELÉTRICA DE MELHORIA EM I.P. - AV. GOIÁS, AV. BEIRA LAGO, AV. CONTORNO DO LAGO, AV. DO LAGO, PIER, ORLA DO LAGO, AV. MINAS GERAIS, AV. RIO DE JANEIRO</t>
  </si>
  <si>
    <t>PIER, ORLA DO LAGO, AV. MINAS GERAIS, AV. RIO DE JANEIRO</t>
  </si>
  <si>
    <t>30 DIAS</t>
  </si>
  <si>
    <t>60 DIAS</t>
  </si>
  <si>
    <t>90 DIAS</t>
  </si>
  <si>
    <t>120 DIAS</t>
  </si>
  <si>
    <t>150 DIAS</t>
  </si>
  <si>
    <t>180 DIAS</t>
  </si>
  <si>
    <t>MELHORIA EM ILUMINAÇÃO PÚBLICA - AV. GOIÁS, AV. BEIRA LAGO, AV. CONTORNO DO LAGO, AV. DO LAGO, PIER, ORLA DO LAGO, AV. MINAS GERAIS, AV. RIO DE JANEIRO (S/ BDI)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</si>
</sst>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_(* #,##0.00_);_(* \(#,##0.00\);_(* \-??_);_(@_)"/>
    <numFmt numFmtId="165" formatCode="[$R$-416]\ #,##0.00;[Red]\-[$R$-416]\ #,##0.00"/>
    <numFmt numFmtId="166" formatCode="_-&quot;R$ &quot;* #,##0.00_-;&quot;-R$ &quot;* #,##0.00_-;_-&quot;R$ &quot;* \-??_-;_-@_-"/>
    <numFmt numFmtId="167" formatCode="_(* #,##0.00_);_(* \(#,##0.00\);_(* &quot;-&quot;??_);_(@_)"/>
  </numFmts>
  <fonts count="34" x14ac:knownFonts="1">
    <font>
      <sz val="11"/>
      <color theme="1"/>
      <name val="Calibri"/>
      <family val="2"/>
      <scheme val="minor"/>
    </font>
    <font>
      <b/>
      <sz val="11"/>
      <color theme="1"/>
      <name val="Calibri"/>
      <family val="2"/>
      <scheme val="minor"/>
    </font>
    <font>
      <sz val="11"/>
      <color rgb="FF000000"/>
      <name val="Calibri"/>
      <family val="2"/>
    </font>
    <font>
      <b/>
      <sz val="14"/>
      <color rgb="FF000000"/>
      <name val="Calibri"/>
      <family val="2"/>
    </font>
    <font>
      <b/>
      <sz val="11"/>
      <color rgb="FF000000"/>
      <name val="Calibri"/>
      <family val="2"/>
    </font>
    <font>
      <sz val="12"/>
      <color rgb="FF000000"/>
      <name val="Calibri"/>
      <family val="2"/>
    </font>
    <font>
      <sz val="11"/>
      <color theme="1"/>
      <name val="Calibri"/>
      <family val="2"/>
    </font>
    <font>
      <sz val="9"/>
      <color theme="1"/>
      <name val="Calibri"/>
      <family val="2"/>
    </font>
    <font>
      <b/>
      <sz val="13"/>
      <color rgb="FF000000"/>
      <name val="Calibri"/>
      <family val="2"/>
    </font>
    <font>
      <sz val="13"/>
      <color rgb="FF000000"/>
      <name val="Calibri"/>
      <family val="2"/>
    </font>
    <font>
      <sz val="10"/>
      <name val="Arial"/>
      <family val="2"/>
    </font>
    <font>
      <b/>
      <sz val="15"/>
      <name val="Arial"/>
      <family val="2"/>
    </font>
    <font>
      <sz val="9"/>
      <name val="Arial"/>
      <family val="2"/>
    </font>
    <font>
      <b/>
      <sz val="10"/>
      <name val="Arial"/>
      <family val="2"/>
    </font>
    <font>
      <sz val="10"/>
      <name val="Arial"/>
      <family val="2"/>
    </font>
    <font>
      <i/>
      <sz val="11"/>
      <color indexed="23"/>
      <name val="Calibri"/>
      <family val="2"/>
    </font>
    <font>
      <b/>
      <sz val="14"/>
      <color rgb="FF000000"/>
      <name val="Arial"/>
      <family val="2"/>
      <charset val="1"/>
    </font>
    <font>
      <sz val="14"/>
      <color rgb="FF000000"/>
      <name val="Arial"/>
      <family val="2"/>
      <charset val="1"/>
    </font>
    <font>
      <b/>
      <sz val="9"/>
      <name val="Arial"/>
      <family val="2"/>
      <charset val="1"/>
    </font>
    <font>
      <sz val="11"/>
      <color rgb="FF000000"/>
      <name val="Calibri"/>
      <family val="2"/>
      <charset val="1"/>
    </font>
    <font>
      <sz val="9"/>
      <name val="Arial"/>
      <family val="2"/>
      <charset val="1"/>
    </font>
    <font>
      <b/>
      <sz val="11"/>
      <name val="Arial"/>
      <family val="2"/>
    </font>
    <font>
      <b/>
      <sz val="14"/>
      <name val="Arial"/>
      <family val="2"/>
    </font>
    <font>
      <b/>
      <vertAlign val="superscript"/>
      <sz val="14"/>
      <name val="Arial"/>
      <family val="2"/>
    </font>
    <font>
      <b/>
      <sz val="12"/>
      <name val="Arial"/>
      <family val="2"/>
    </font>
    <font>
      <sz val="11"/>
      <name val="Arial"/>
      <family val="2"/>
    </font>
    <font>
      <b/>
      <sz val="11"/>
      <color rgb="FFFF0000"/>
      <name val="Arial"/>
      <family val="2"/>
    </font>
    <font>
      <sz val="9"/>
      <color theme="1"/>
      <name val="Arial"/>
      <family val="2"/>
    </font>
    <font>
      <sz val="10"/>
      <color theme="1"/>
      <name val="Arial"/>
      <family val="2"/>
    </font>
    <font>
      <sz val="8"/>
      <color theme="1"/>
      <name val="Arial"/>
      <family val="2"/>
    </font>
    <font>
      <vertAlign val="superscript"/>
      <sz val="8"/>
      <color indexed="8"/>
      <name val="Arial"/>
      <family val="2"/>
    </font>
    <font>
      <sz val="8"/>
      <color indexed="8"/>
      <name val="Arial"/>
      <family val="2"/>
    </font>
    <font>
      <sz val="10"/>
      <color indexed="8"/>
      <name val="Arial"/>
      <family val="2"/>
    </font>
    <font>
      <sz val="8"/>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0" tint="-0.249977111117893"/>
        <bgColor rgb="FFCCFFCC"/>
      </patternFill>
    </fill>
    <fill>
      <patternFill patternType="solid">
        <fgColor rgb="FFFFFF00"/>
        <bgColor indexed="64"/>
      </patternFill>
    </fill>
  </fills>
  <borders count="23">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9">
    <xf numFmtId="0" fontId="0" fillId="0" borderId="0"/>
    <xf numFmtId="0" fontId="10" fillId="0" borderId="0"/>
    <xf numFmtId="0" fontId="14" fillId="0" borderId="0"/>
    <xf numFmtId="0" fontId="15" fillId="0" borderId="0" applyNumberFormat="0" applyFill="0" applyBorder="0" applyAlignment="0" applyProtection="0"/>
    <xf numFmtId="0" fontId="10" fillId="0" borderId="0"/>
    <xf numFmtId="0" fontId="10" fillId="0" borderId="0"/>
    <xf numFmtId="9" fontId="10" fillId="0" borderId="0" applyFont="0" applyFill="0" applyBorder="0" applyAlignment="0" applyProtection="0"/>
    <xf numFmtId="167" fontId="10" fillId="0" borderId="0" applyFont="0" applyFill="0" applyBorder="0" applyAlignment="0" applyProtection="0"/>
    <xf numFmtId="9" fontId="10" fillId="0" borderId="0" applyFont="0" applyFill="0" applyBorder="0" applyAlignment="0" applyProtection="0"/>
  </cellStyleXfs>
  <cellXfs count="171">
    <xf numFmtId="0" fontId="0" fillId="0" borderId="0" xfId="0"/>
    <xf numFmtId="0" fontId="0" fillId="0" borderId="3" xfId="0" applyBorder="1" applyAlignment="1">
      <alignment vertical="center"/>
    </xf>
    <xf numFmtId="0" fontId="10" fillId="0" borderId="0" xfId="1"/>
    <xf numFmtId="0" fontId="10" fillId="0" borderId="0" xfId="1" applyBorder="1"/>
    <xf numFmtId="44" fontId="10" fillId="0" borderId="0" xfId="1" applyNumberFormat="1" applyBorder="1"/>
    <xf numFmtId="0" fontId="10" fillId="0" borderId="0" xfId="1" applyFont="1" applyBorder="1" applyAlignment="1">
      <alignment horizontal="center"/>
    </xf>
    <xf numFmtId="0" fontId="13" fillId="3" borderId="8" xfId="1" applyFont="1" applyFill="1" applyBorder="1" applyAlignment="1">
      <alignment horizontal="center" vertical="center"/>
    </xf>
    <xf numFmtId="44" fontId="13" fillId="3" borderId="8" xfId="1" applyNumberFormat="1" applyFont="1" applyFill="1" applyBorder="1" applyAlignment="1">
      <alignment horizontal="center" vertical="center" wrapText="1"/>
    </xf>
    <xf numFmtId="44" fontId="13" fillId="3" borderId="10" xfId="1" applyNumberFormat="1" applyFont="1" applyFill="1" applyBorder="1" applyAlignment="1">
      <alignment horizontal="center" vertical="center" wrapText="1"/>
    </xf>
    <xf numFmtId="0" fontId="10" fillId="0" borderId="8" xfId="1" applyFont="1" applyBorder="1" applyAlignment="1">
      <alignment horizontal="center" vertical="center"/>
    </xf>
    <xf numFmtId="0" fontId="10" fillId="0" borderId="8" xfId="1" applyBorder="1" applyAlignment="1">
      <alignment horizontal="center" vertical="center"/>
    </xf>
    <xf numFmtId="44" fontId="10" fillId="0" borderId="8" xfId="1" applyNumberFormat="1" applyBorder="1" applyAlignment="1">
      <alignment horizontal="center" vertical="center"/>
    </xf>
    <xf numFmtId="44" fontId="10" fillId="0" borderId="10" xfId="1" applyNumberFormat="1" applyBorder="1" applyAlignment="1">
      <alignment horizontal="center" vertical="center"/>
    </xf>
    <xf numFmtId="44" fontId="13" fillId="3" borderId="10" xfId="1" applyNumberFormat="1" applyFont="1" applyFill="1" applyBorder="1" applyAlignment="1">
      <alignment horizontal="center" vertical="center"/>
    </xf>
    <xf numFmtId="44" fontId="10" fillId="0" borderId="6" xfId="1" applyNumberFormat="1" applyBorder="1"/>
    <xf numFmtId="44" fontId="10" fillId="0" borderId="0" xfId="1" applyNumberFormat="1"/>
    <xf numFmtId="0" fontId="7" fillId="0" borderId="8" xfId="0" applyFont="1" applyBorder="1" applyAlignment="1">
      <alignment horizontal="center" vertical="center"/>
    </xf>
    <xf numFmtId="44" fontId="6" fillId="0" borderId="8" xfId="0" applyNumberFormat="1" applyFont="1" applyFill="1" applyBorder="1" applyAlignment="1">
      <alignment horizontal="center" vertical="center"/>
    </xf>
    <xf numFmtId="0" fontId="2" fillId="0" borderId="9" xfId="0" applyFont="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1" fillId="0" borderId="2"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0" fontId="13" fillId="3" borderId="8" xfId="1" applyFont="1" applyFill="1" applyBorder="1" applyAlignment="1">
      <alignment horizontal="center" vertical="center" wrapText="1"/>
    </xf>
    <xf numFmtId="44" fontId="0" fillId="0" borderId="8" xfId="0" applyNumberFormat="1" applyBorder="1" applyAlignment="1">
      <alignment horizontal="center" vertical="center"/>
    </xf>
    <xf numFmtId="0" fontId="4" fillId="0" borderId="6" xfId="0" applyFont="1" applyBorder="1" applyAlignment="1">
      <alignment vertical="center"/>
    </xf>
    <xf numFmtId="10" fontId="4" fillId="0" borderId="1" xfId="0" applyNumberFormat="1" applyFont="1" applyBorder="1" applyAlignment="1">
      <alignment vertical="center"/>
    </xf>
    <xf numFmtId="0" fontId="4" fillId="0" borderId="2" xfId="0" applyFont="1" applyBorder="1" applyAlignment="1">
      <alignment horizontal="left" vertical="center"/>
    </xf>
    <xf numFmtId="10" fontId="4" fillId="0" borderId="0" xfId="0" applyNumberFormat="1" applyFont="1" applyBorder="1" applyAlignment="1">
      <alignment horizontal="left" vertical="center"/>
    </xf>
    <xf numFmtId="0" fontId="10" fillId="0" borderId="4" xfId="1" applyBorder="1"/>
    <xf numFmtId="0" fontId="10" fillId="0" borderId="2" xfId="1" applyBorder="1"/>
    <xf numFmtId="0" fontId="10" fillId="0" borderId="2" xfId="1" applyFont="1" applyBorder="1" applyAlignment="1">
      <alignment horizontal="center"/>
    </xf>
    <xf numFmtId="44" fontId="10" fillId="0" borderId="2" xfId="1" applyNumberFormat="1" applyBorder="1"/>
    <xf numFmtId="44" fontId="10" fillId="0" borderId="3" xfId="1" applyNumberFormat="1" applyBorder="1"/>
    <xf numFmtId="0" fontId="10" fillId="0" borderId="5" xfId="1" applyBorder="1"/>
    <xf numFmtId="0" fontId="13" fillId="3" borderId="9" xfId="1" applyFont="1" applyFill="1" applyBorder="1" applyAlignment="1">
      <alignment horizontal="center" vertical="center"/>
    </xf>
    <xf numFmtId="0" fontId="10" fillId="0" borderId="9" xfId="1" applyFont="1" applyBorder="1" applyAlignment="1">
      <alignment horizontal="center" vertical="center"/>
    </xf>
    <xf numFmtId="49" fontId="16" fillId="0" borderId="0" xfId="3" applyNumberFormat="1" applyFont="1" applyFill="1" applyBorder="1" applyAlignment="1">
      <alignment horizontal="left" vertical="center"/>
    </xf>
    <xf numFmtId="164" fontId="16" fillId="0" borderId="0" xfId="3" applyNumberFormat="1" applyFont="1" applyFill="1" applyBorder="1" applyAlignment="1" applyProtection="1">
      <alignment horizontal="right" vertical="center"/>
    </xf>
    <xf numFmtId="10" fontId="16" fillId="0" borderId="0" xfId="3" applyNumberFormat="1" applyFont="1" applyFill="1" applyBorder="1" applyAlignment="1">
      <alignment horizontal="left" vertical="center"/>
    </xf>
    <xf numFmtId="165" fontId="16" fillId="0" borderId="0" xfId="3" applyNumberFormat="1" applyFont="1" applyFill="1" applyBorder="1" applyAlignment="1">
      <alignment horizontal="left" vertical="center"/>
    </xf>
    <xf numFmtId="164" fontId="17" fillId="0" borderId="0" xfId="3" applyNumberFormat="1" applyFont="1" applyFill="1" applyBorder="1" applyAlignment="1" applyProtection="1">
      <alignment vertical="center"/>
    </xf>
    <xf numFmtId="164" fontId="18" fillId="4" borderId="8" xfId="3" applyNumberFormat="1" applyFont="1" applyFill="1" applyBorder="1" applyAlignment="1" applyProtection="1">
      <alignment horizontal="center" vertical="center"/>
    </xf>
    <xf numFmtId="165" fontId="18" fillId="4" borderId="8" xfId="3" applyNumberFormat="1" applyFont="1" applyFill="1" applyBorder="1" applyAlignment="1">
      <alignment horizontal="center" vertical="center"/>
    </xf>
    <xf numFmtId="0" fontId="18" fillId="0" borderId="8" xfId="3" applyNumberFormat="1" applyFont="1" applyFill="1" applyBorder="1" applyAlignment="1">
      <alignment horizontal="center" vertical="center" wrapText="1"/>
    </xf>
    <xf numFmtId="10" fontId="18" fillId="0" borderId="8" xfId="3" applyNumberFormat="1" applyFont="1" applyFill="1" applyBorder="1" applyAlignment="1">
      <alignment horizontal="center" vertical="center"/>
    </xf>
    <xf numFmtId="166" fontId="18" fillId="4" borderId="8" xfId="3" applyNumberFormat="1" applyFont="1" applyFill="1" applyBorder="1" applyAlignment="1" applyProtection="1">
      <alignment vertical="center"/>
    </xf>
    <xf numFmtId="0" fontId="18" fillId="0" borderId="0" xfId="3" applyNumberFormat="1" applyFont="1" applyFill="1" applyBorder="1" applyAlignment="1">
      <alignment vertical="center"/>
    </xf>
    <xf numFmtId="0" fontId="19" fillId="0" borderId="0" xfId="3" applyNumberFormat="1" applyFont="1" applyFill="1" applyBorder="1" applyAlignment="1"/>
    <xf numFmtId="166" fontId="18" fillId="4" borderId="8" xfId="3" applyNumberFormat="1" applyFont="1" applyFill="1" applyBorder="1" applyAlignment="1" applyProtection="1">
      <alignment horizontal="center" vertical="center"/>
    </xf>
    <xf numFmtId="49" fontId="20" fillId="0" borderId="0" xfId="3" applyNumberFormat="1" applyFont="1" applyFill="1" applyBorder="1" applyAlignment="1">
      <alignment horizontal="center" vertical="center"/>
    </xf>
    <xf numFmtId="0" fontId="20" fillId="0" borderId="0" xfId="3" applyNumberFormat="1" applyFont="1" applyFill="1" applyBorder="1" applyAlignment="1">
      <alignment vertical="center" wrapText="1"/>
    </xf>
    <xf numFmtId="10" fontId="20" fillId="0" borderId="0" xfId="3" applyNumberFormat="1" applyFont="1" applyFill="1" applyBorder="1" applyAlignment="1" applyProtection="1">
      <alignment vertical="center"/>
    </xf>
    <xf numFmtId="165" fontId="20" fillId="0" borderId="0" xfId="3" applyNumberFormat="1" applyFont="1" applyFill="1" applyBorder="1" applyAlignment="1" applyProtection="1">
      <alignment vertical="center"/>
    </xf>
    <xf numFmtId="164" fontId="19" fillId="0" borderId="0" xfId="3" applyNumberFormat="1" applyFont="1" applyFill="1" applyBorder="1" applyAlignment="1" applyProtection="1"/>
    <xf numFmtId="0" fontId="0" fillId="0" borderId="20" xfId="0" applyBorder="1" applyAlignment="1">
      <alignment vertical="center"/>
    </xf>
    <xf numFmtId="0" fontId="10" fillId="0" borderId="0" xfId="1" applyBorder="1" applyAlignment="1">
      <alignment horizontal="left" wrapText="1"/>
    </xf>
    <xf numFmtId="0" fontId="10" fillId="0" borderId="0" xfId="1" applyFont="1" applyBorder="1" applyAlignment="1">
      <alignment horizontal="left" wrapText="1"/>
    </xf>
    <xf numFmtId="0" fontId="10" fillId="0" borderId="2" xfId="1" applyBorder="1" applyAlignment="1">
      <alignment horizontal="left" wrapText="1"/>
    </xf>
    <xf numFmtId="0" fontId="10" fillId="0" borderId="2" xfId="1" applyFont="1" applyBorder="1" applyAlignment="1">
      <alignment horizontal="left" wrapText="1"/>
    </xf>
    <xf numFmtId="0" fontId="10" fillId="0" borderId="0" xfId="1" applyAlignment="1">
      <alignment horizontal="left" wrapText="1"/>
    </xf>
    <xf numFmtId="0" fontId="13" fillId="0" borderId="0" xfId="1" applyFont="1" applyBorder="1" applyAlignment="1">
      <alignment horizontal="left"/>
    </xf>
    <xf numFmtId="0" fontId="18" fillId="4" borderId="8" xfId="3" applyNumberFormat="1" applyFont="1" applyFill="1" applyBorder="1" applyAlignment="1">
      <alignment horizontal="center" vertical="center"/>
    </xf>
    <xf numFmtId="10" fontId="18" fillId="4" borderId="8" xfId="3" applyNumberFormat="1" applyFont="1" applyFill="1" applyBorder="1" applyAlignment="1">
      <alignment horizontal="center" vertical="center"/>
    </xf>
    <xf numFmtId="0" fontId="10" fillId="0" borderId="0" xfId="4"/>
    <xf numFmtId="0" fontId="10" fillId="0" borderId="8" xfId="0" applyFont="1" applyBorder="1" applyAlignment="1">
      <alignment horizontal="center" vertical="center"/>
    </xf>
    <xf numFmtId="0" fontId="0" fillId="0" borderId="8" xfId="0" applyBorder="1" applyAlignment="1">
      <alignment horizontal="center" vertical="center"/>
    </xf>
    <xf numFmtId="44" fontId="0" fillId="0" borderId="10" xfId="0" applyNumberFormat="1" applyBorder="1" applyAlignment="1">
      <alignment horizontal="center" vertical="center"/>
    </xf>
    <xf numFmtId="44" fontId="13" fillId="3" borderId="10" xfId="0" applyNumberFormat="1" applyFont="1" applyFill="1" applyBorder="1" applyAlignment="1">
      <alignment horizontal="center" vertical="center"/>
    </xf>
    <xf numFmtId="0" fontId="10" fillId="0" borderId="0" xfId="4" applyAlignment="1">
      <alignment wrapText="1"/>
    </xf>
    <xf numFmtId="44" fontId="18" fillId="0" borderId="8" xfId="3" applyNumberFormat="1" applyFont="1" applyFill="1" applyBorder="1" applyAlignment="1" applyProtection="1">
      <alignment vertical="center"/>
    </xf>
    <xf numFmtId="44" fontId="18" fillId="0" borderId="8" xfId="3" applyNumberFormat="1" applyFont="1" applyFill="1" applyBorder="1" applyAlignment="1">
      <alignment horizontal="center" vertical="center"/>
    </xf>
    <xf numFmtId="44" fontId="18" fillId="4" borderId="8" xfId="3" applyNumberFormat="1" applyFont="1" applyFill="1" applyBorder="1" applyAlignment="1">
      <alignment horizontal="center" vertical="center"/>
    </xf>
    <xf numFmtId="0" fontId="6" fillId="0" borderId="8" xfId="0" applyFont="1" applyBorder="1" applyAlignment="1">
      <alignment horizontal="center" vertical="center"/>
    </xf>
    <xf numFmtId="44" fontId="6" fillId="0" borderId="8" xfId="0" applyNumberFormat="1" applyFont="1" applyBorder="1" applyAlignment="1">
      <alignment horizontal="center" vertical="center"/>
    </xf>
    <xf numFmtId="0" fontId="10" fillId="0" borderId="0" xfId="5" applyBorder="1"/>
    <xf numFmtId="0" fontId="10" fillId="0" borderId="0" xfId="5"/>
    <xf numFmtId="0" fontId="21" fillId="0" borderId="0" xfId="5" applyFont="1" applyBorder="1"/>
    <xf numFmtId="0" fontId="25" fillId="0" borderId="0" xfId="5" applyFont="1" applyBorder="1" applyAlignment="1">
      <alignment vertical="center"/>
    </xf>
    <xf numFmtId="10" fontId="25" fillId="0" borderId="0" xfId="6" applyNumberFormat="1" applyFont="1" applyBorder="1" applyAlignment="1">
      <alignment vertical="center"/>
    </xf>
    <xf numFmtId="0" fontId="25" fillId="0" borderId="0" xfId="5" applyFont="1" applyBorder="1"/>
    <xf numFmtId="10" fontId="25" fillId="0" borderId="0" xfId="6" applyNumberFormat="1" applyFont="1" applyFill="1" applyBorder="1" applyAlignment="1">
      <alignment vertical="center"/>
    </xf>
    <xf numFmtId="0" fontId="25" fillId="0" borderId="0" xfId="5" applyFont="1" applyFill="1" applyBorder="1" applyAlignment="1">
      <alignment vertical="center"/>
    </xf>
    <xf numFmtId="0" fontId="10" fillId="0" borderId="0" xfId="5" applyFont="1" applyBorder="1"/>
    <xf numFmtId="0" fontId="27" fillId="0" borderId="0" xfId="5" applyFont="1" applyBorder="1" applyAlignment="1" applyProtection="1">
      <alignment horizontal="left"/>
    </xf>
    <xf numFmtId="0" fontId="28" fillId="0" borderId="0" xfId="5" applyFont="1" applyBorder="1" applyAlignment="1" applyProtection="1">
      <alignment horizontal="left"/>
    </xf>
    <xf numFmtId="167" fontId="28" fillId="0" borderId="0" xfId="7" applyFont="1" applyBorder="1" applyAlignment="1" applyProtection="1">
      <alignment horizontal="left"/>
    </xf>
    <xf numFmtId="0" fontId="29" fillId="0" borderId="0" xfId="5" applyFont="1" applyBorder="1" applyAlignment="1" applyProtection="1">
      <alignment horizontal="left"/>
    </xf>
    <xf numFmtId="0" fontId="31" fillId="0" borderId="0" xfId="5" applyFont="1" applyBorder="1" applyAlignment="1" applyProtection="1">
      <alignment horizontal="left"/>
    </xf>
    <xf numFmtId="0" fontId="21" fillId="0" borderId="0" xfId="5" applyFont="1" applyBorder="1" applyAlignment="1">
      <alignment vertical="center"/>
    </xf>
    <xf numFmtId="10" fontId="21" fillId="0" borderId="0" xfId="8" applyNumberFormat="1" applyFont="1" applyBorder="1" applyAlignment="1">
      <alignment vertical="center"/>
    </xf>
    <xf numFmtId="2" fontId="25" fillId="0" borderId="0" xfId="5" applyNumberFormat="1" applyFont="1" applyBorder="1" applyAlignment="1">
      <alignment vertical="center"/>
    </xf>
    <xf numFmtId="0" fontId="6" fillId="0" borderId="8" xfId="0" applyFont="1" applyBorder="1" applyAlignment="1">
      <alignment horizontal="center" vertical="center"/>
    </xf>
    <xf numFmtId="0" fontId="10" fillId="5" borderId="0" xfId="1" applyFill="1"/>
    <xf numFmtId="44" fontId="10" fillId="0" borderId="8" xfId="1" applyNumberFormat="1" applyFill="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xf>
    <xf numFmtId="10" fontId="18" fillId="4" borderId="8" xfId="3" applyNumberFormat="1" applyFont="1" applyFill="1" applyBorder="1" applyAlignment="1">
      <alignment horizontal="center" vertical="center"/>
    </xf>
    <xf numFmtId="0" fontId="6" fillId="0" borderId="8" xfId="0" applyFont="1" applyBorder="1" applyAlignment="1">
      <alignment horizontal="center" vertical="center"/>
    </xf>
    <xf numFmtId="0" fontId="4" fillId="0" borderId="0" xfId="0" applyFont="1" applyBorder="1" applyAlignment="1">
      <alignment vertical="center" wrapText="1"/>
    </xf>
    <xf numFmtId="0" fontId="4" fillId="0" borderId="6" xfId="0" applyFont="1" applyBorder="1" applyAlignment="1">
      <alignment vertical="center" wrapText="1"/>
    </xf>
    <xf numFmtId="0" fontId="7" fillId="0" borderId="8" xfId="0" applyFont="1" applyFill="1" applyBorder="1" applyAlignment="1">
      <alignment horizontal="center" vertical="center"/>
    </xf>
    <xf numFmtId="0" fontId="6" fillId="0" borderId="8" xfId="0" applyFont="1" applyFill="1" applyBorder="1" applyAlignment="1">
      <alignment horizontal="center" vertical="center"/>
    </xf>
    <xf numFmtId="44" fontId="6" fillId="0" borderId="8" xfId="0" applyNumberFormat="1" applyFont="1" applyBorder="1" applyAlignment="1">
      <alignment horizontal="center" vertical="center"/>
    </xf>
    <xf numFmtId="10" fontId="18" fillId="4" borderId="8" xfId="3" applyNumberFormat="1" applyFont="1" applyFill="1" applyBorder="1" applyAlignment="1">
      <alignment horizontal="center" vertical="center"/>
    </xf>
    <xf numFmtId="0" fontId="5" fillId="0" borderId="8" xfId="0" applyFont="1" applyBorder="1" applyAlignment="1">
      <alignment vertical="center" wrapText="1"/>
    </xf>
    <xf numFmtId="0" fontId="6" fillId="0" borderId="8" xfId="0" applyFont="1" applyBorder="1" applyAlignment="1">
      <alignment horizontal="center" vertical="center"/>
    </xf>
    <xf numFmtId="44" fontId="6" fillId="0" borderId="8" xfId="0" applyNumberFormat="1" applyFont="1" applyBorder="1" applyAlignment="1">
      <alignment horizontal="center" vertical="center"/>
    </xf>
    <xf numFmtId="44" fontId="6" fillId="0" borderId="10" xfId="0" applyNumberFormat="1" applyFont="1" applyBorder="1" applyAlignment="1">
      <alignment horizontal="center" vertical="center"/>
    </xf>
    <xf numFmtId="0" fontId="5" fillId="0" borderId="8" xfId="0" applyFont="1" applyFill="1" applyBorder="1" applyAlignment="1">
      <alignment vertical="center" wrapText="1"/>
    </xf>
    <xf numFmtId="0" fontId="8" fillId="2" borderId="9" xfId="0" applyFont="1" applyFill="1" applyBorder="1" applyAlignment="1">
      <alignment horizontal="left" vertical="center"/>
    </xf>
    <xf numFmtId="0" fontId="8" fillId="2" borderId="8" xfId="0" applyFont="1" applyFill="1" applyBorder="1" applyAlignment="1">
      <alignment horizontal="left" vertical="center"/>
    </xf>
    <xf numFmtId="44" fontId="9" fillId="2" borderId="8" xfId="0" applyNumberFormat="1" applyFont="1" applyFill="1" applyBorder="1" applyAlignment="1">
      <alignment horizontal="center" vertical="center"/>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9" fillId="2" borderId="8" xfId="0" applyFont="1" applyFill="1" applyBorder="1" applyAlignment="1">
      <alignment horizontal="center" vertical="center"/>
    </xf>
    <xf numFmtId="0" fontId="4" fillId="0" borderId="0" xfId="0" applyFont="1" applyBorder="1" applyAlignment="1">
      <alignment horizontal="left" vertical="center" wrapText="1"/>
    </xf>
    <xf numFmtId="0" fontId="10" fillId="0" borderId="0" xfId="1" applyAlignment="1">
      <alignment horizontal="center"/>
    </xf>
    <xf numFmtId="0" fontId="10" fillId="0" borderId="9"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18"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17" xfId="1" applyFont="1" applyFill="1" applyBorder="1" applyAlignment="1">
      <alignment horizontal="center" vertical="center" wrapText="1"/>
    </xf>
    <xf numFmtId="0" fontId="10" fillId="0" borderId="22" xfId="1" applyBorder="1" applyAlignment="1">
      <alignment horizontal="left" wrapText="1"/>
    </xf>
    <xf numFmtId="0" fontId="10" fillId="0" borderId="18" xfId="1" applyBorder="1" applyAlignment="1">
      <alignment horizontal="left" wrapText="1"/>
    </xf>
    <xf numFmtId="0" fontId="10" fillId="0" borderId="17" xfId="1" applyBorder="1" applyAlignment="1">
      <alignment horizontal="left" wrapText="1"/>
    </xf>
    <xf numFmtId="0" fontId="13" fillId="3" borderId="5" xfId="1" applyFont="1" applyFill="1" applyBorder="1" applyAlignment="1">
      <alignment horizontal="center" vertical="center"/>
    </xf>
    <xf numFmtId="0" fontId="13" fillId="3" borderId="0" xfId="1" applyFont="1" applyFill="1" applyBorder="1" applyAlignment="1">
      <alignment horizontal="center" vertical="center"/>
    </xf>
    <xf numFmtId="0" fontId="13" fillId="3" borderId="6" xfId="1" applyFont="1" applyFill="1" applyBorder="1" applyAlignment="1">
      <alignment horizontal="center" vertical="center"/>
    </xf>
    <xf numFmtId="0" fontId="4" fillId="0" borderId="6" xfId="0" applyFont="1" applyBorder="1" applyAlignment="1">
      <alignment horizontal="left" vertical="center" wrapText="1"/>
    </xf>
    <xf numFmtId="0" fontId="13" fillId="3" borderId="9" xfId="1" applyFont="1" applyFill="1" applyBorder="1" applyAlignment="1">
      <alignment horizontal="center" vertical="center" wrapText="1"/>
    </xf>
    <xf numFmtId="0" fontId="13" fillId="3" borderId="8" xfId="1"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3" fillId="3" borderId="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167" fontId="13" fillId="0" borderId="0" xfId="7" applyFont="1" applyFill="1" applyBorder="1" applyAlignment="1" applyProtection="1">
      <alignment horizontal="center" vertical="center"/>
    </xf>
    <xf numFmtId="0" fontId="13" fillId="0" borderId="0" xfId="5" applyFont="1" applyBorder="1" applyAlignment="1">
      <alignment horizontal="left"/>
    </xf>
    <xf numFmtId="0" fontId="22" fillId="0" borderId="0" xfId="5" applyFont="1" applyBorder="1" applyAlignment="1">
      <alignment horizontal="center"/>
    </xf>
    <xf numFmtId="0" fontId="24" fillId="0" borderId="0" xfId="5" applyFont="1" applyBorder="1" applyAlignment="1">
      <alignment horizontal="center"/>
    </xf>
    <xf numFmtId="0" fontId="26" fillId="0" borderId="0" xfId="5" applyFont="1" applyBorder="1" applyAlignment="1">
      <alignment horizontal="center" vertical="center" wrapText="1"/>
    </xf>
    <xf numFmtId="167" fontId="32" fillId="0" borderId="0" xfId="7" applyFont="1" applyBorder="1" applyAlignment="1" applyProtection="1">
      <alignment horizontal="right"/>
      <protection locked="0"/>
    </xf>
    <xf numFmtId="0" fontId="10" fillId="0" borderId="0" xfId="5" applyFont="1" applyFill="1" applyBorder="1" applyAlignment="1" applyProtection="1">
      <alignment horizontal="center" vertical="center"/>
    </xf>
    <xf numFmtId="0" fontId="18" fillId="4" borderId="8" xfId="3" applyNumberFormat="1" applyFont="1" applyFill="1" applyBorder="1" applyAlignment="1">
      <alignment horizontal="left" vertical="center" wrapText="1"/>
    </xf>
    <xf numFmtId="0" fontId="12" fillId="0" borderId="0" xfId="4" applyFont="1" applyBorder="1" applyAlignment="1">
      <alignment horizontal="center"/>
    </xf>
    <xf numFmtId="0" fontId="11" fillId="0" borderId="0" xfId="4" applyFont="1" applyBorder="1" applyAlignment="1">
      <alignment horizontal="center"/>
    </xf>
    <xf numFmtId="0" fontId="18" fillId="4" borderId="8" xfId="3" applyNumberFormat="1" applyFont="1" applyFill="1" applyBorder="1" applyAlignment="1">
      <alignment horizontal="center" vertical="center" wrapText="1"/>
    </xf>
    <xf numFmtId="10" fontId="18" fillId="4" borderId="8" xfId="3" applyNumberFormat="1" applyFont="1" applyFill="1" applyBorder="1" applyAlignment="1">
      <alignment horizontal="center" vertical="center"/>
    </xf>
    <xf numFmtId="17" fontId="1" fillId="0" borderId="2" xfId="0" applyNumberFormat="1" applyFont="1" applyBorder="1" applyAlignment="1">
      <alignment vertical="center"/>
    </xf>
  </cellXfs>
  <cellStyles count="9">
    <cellStyle name="Normal" xfId="0" builtinId="0"/>
    <cellStyle name="Normal 2" xfId="1" xr:uid="{00000000-0005-0000-0000-000001000000}"/>
    <cellStyle name="Normal 2 10" xfId="5" xr:uid="{00000000-0005-0000-0000-000002000000}"/>
    <cellStyle name="Normal 3" xfId="2" xr:uid="{00000000-0005-0000-0000-000003000000}"/>
    <cellStyle name="Normal 3 2" xfId="4" xr:uid="{00000000-0005-0000-0000-000004000000}"/>
    <cellStyle name="Porcentagem 2" xfId="6" xr:uid="{00000000-0005-0000-0000-000005000000}"/>
    <cellStyle name="Porcentagem 3 2" xfId="8" xr:uid="{00000000-0005-0000-0000-000006000000}"/>
    <cellStyle name="Texto Explicativo 2" xfId="3" xr:uid="{00000000-0005-0000-0000-000007000000}"/>
    <cellStyle name="Vírgula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781050</xdr:colOff>
          <xdr:row>0</xdr:row>
          <xdr:rowOff>104775</xdr:rowOff>
        </xdr:from>
        <xdr:to>
          <xdr:col>3</xdr:col>
          <xdr:colOff>123825</xdr:colOff>
          <xdr:row>2</xdr:row>
          <xdr:rowOff>428625</xdr:rowOff>
        </xdr:to>
        <xdr:sp macro="" textlink="">
          <xdr:nvSpPr>
            <xdr:cNvPr id="4097" name="Objeto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0</xdr:row>
          <xdr:rowOff>95250</xdr:rowOff>
        </xdr:from>
        <xdr:to>
          <xdr:col>2</xdr:col>
          <xdr:colOff>466725</xdr:colOff>
          <xdr:row>4</xdr:row>
          <xdr:rowOff>95250</xdr:rowOff>
        </xdr:to>
        <xdr:sp macro="" textlink="">
          <xdr:nvSpPr>
            <xdr:cNvPr id="1025" name="Objeto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0</xdr:row>
          <xdr:rowOff>152400</xdr:rowOff>
        </xdr:from>
        <xdr:to>
          <xdr:col>2</xdr:col>
          <xdr:colOff>171450</xdr:colOff>
          <xdr:row>6</xdr:row>
          <xdr:rowOff>104775</xdr:rowOff>
        </xdr:to>
        <xdr:sp macro="" textlink="">
          <xdr:nvSpPr>
            <xdr:cNvPr id="6145" name="Objeto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981075</xdr:colOff>
          <xdr:row>0</xdr:row>
          <xdr:rowOff>123825</xdr:rowOff>
        </xdr:from>
        <xdr:to>
          <xdr:col>2</xdr:col>
          <xdr:colOff>95250</xdr:colOff>
          <xdr:row>4</xdr:row>
          <xdr:rowOff>180975</xdr:rowOff>
        </xdr:to>
        <xdr:sp macro="" textlink="">
          <xdr:nvSpPr>
            <xdr:cNvPr id="7169" name="Objeto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G5%20arquivos\Arq%20&amp;%20Eng\2010\UFG\BIODIGESTIBILIDADE\AR%20CONDICIONADO\HVAC_OES_042_11_LAB_BIODIGESTIBILIDADE_PLANILHA_OR&#199;AMENTARIA_28_09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m13pedro\orcamentos%20-%20pedro%20h\Users\Public\hv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INSUMOS"/>
    </sheetNames>
    <sheetDataSet>
      <sheetData sheetId="0" refreshError="1"/>
      <sheetData sheetId="1" refreshError="1"/>
      <sheetData sheetId="2" refreshError="1"/>
      <sheetData sheetId="3" refreshError="1">
        <row r="12">
          <cell r="C12">
            <v>0.1</v>
          </cell>
        </row>
        <row r="14">
          <cell r="C14">
            <v>0.1</v>
          </cell>
        </row>
        <row r="20">
          <cell r="C20">
            <v>12.5</v>
          </cell>
        </row>
        <row r="56">
          <cell r="C56">
            <v>2.0116000000000001</v>
          </cell>
        </row>
        <row r="61">
          <cell r="C61">
            <v>3.5987666666666667</v>
          </cell>
        </row>
        <row r="66">
          <cell r="C66">
            <v>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ORÇAMENTARIA COMPLETA"/>
      <sheetName val="REDE FRIGORIGENA INTERNA"/>
      <sheetName val="REDE FRIGORIGENA EXTERNA"/>
      <sheetName val="INSUMOS"/>
    </sheetNames>
    <sheetDataSet>
      <sheetData sheetId="0" refreshError="1"/>
      <sheetData sheetId="1"/>
      <sheetData sheetId="2" refreshError="1"/>
      <sheetData sheetId="3">
        <row r="66">
          <cell r="C66">
            <v>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FF0000"/>
    <pageSetUpPr fitToPage="1"/>
  </sheetPr>
  <dimension ref="A1:P73"/>
  <sheetViews>
    <sheetView showGridLines="0" tabSelected="1" view="pageBreakPreview" zoomScale="80" zoomScaleNormal="40" zoomScaleSheetLayoutView="80" workbookViewId="0">
      <selection activeCell="A8" sqref="A8:J8"/>
    </sheetView>
  </sheetViews>
  <sheetFormatPr defaultRowHeight="15" x14ac:dyDescent="0.25"/>
  <cols>
    <col min="1" max="1" width="6.42578125" customWidth="1"/>
    <col min="2" max="2" width="16.7109375" customWidth="1"/>
    <col min="3" max="3" width="13.28515625" customWidth="1"/>
    <col min="5" max="5" width="83.7109375" customWidth="1"/>
    <col min="6" max="6" width="7.28515625" customWidth="1"/>
    <col min="7" max="7" width="6.7109375" customWidth="1"/>
    <col min="8" max="8" width="3.7109375" customWidth="1"/>
    <col min="9" max="9" width="22.140625" customWidth="1"/>
    <col min="10" max="10" width="18.85546875" hidden="1" customWidth="1"/>
    <col min="11" max="11" width="8.85546875" customWidth="1"/>
    <col min="12" max="12" width="12.140625" customWidth="1"/>
    <col min="13" max="13" width="8.85546875" customWidth="1"/>
    <col min="14" max="14" width="9.5703125" customWidth="1"/>
    <col min="15" max="16" width="10.7109375" customWidth="1"/>
    <col min="17" max="18" width="8.85546875" customWidth="1"/>
  </cols>
  <sheetData>
    <row r="1" spans="1:16" ht="27" customHeight="1" x14ac:dyDescent="0.25">
      <c r="A1" s="22"/>
      <c r="B1" s="23"/>
      <c r="C1" s="23"/>
      <c r="D1" s="23"/>
      <c r="E1" s="23" t="s">
        <v>24</v>
      </c>
      <c r="F1" s="23" t="s">
        <v>113</v>
      </c>
      <c r="G1" s="23"/>
      <c r="H1" s="24"/>
      <c r="I1" s="24"/>
      <c r="J1" s="24"/>
      <c r="K1" s="24"/>
      <c r="L1" s="24"/>
      <c r="M1" s="24"/>
      <c r="N1" s="170">
        <v>43922</v>
      </c>
      <c r="O1" s="24"/>
      <c r="P1" s="1"/>
    </row>
    <row r="2" spans="1:16" ht="24.6" customHeight="1" x14ac:dyDescent="0.25">
      <c r="A2" s="25"/>
      <c r="B2" s="26"/>
      <c r="C2" s="26"/>
      <c r="D2" s="26"/>
      <c r="E2" s="26" t="s">
        <v>0</v>
      </c>
      <c r="F2" s="26" t="s">
        <v>112</v>
      </c>
      <c r="G2" s="26"/>
      <c r="H2" s="26"/>
      <c r="I2" s="26"/>
      <c r="J2" s="26"/>
      <c r="K2" s="26"/>
      <c r="L2" s="26"/>
      <c r="M2" s="26"/>
      <c r="N2" s="26" t="s">
        <v>158</v>
      </c>
      <c r="O2" s="26"/>
      <c r="P2" s="33"/>
    </row>
    <row r="3" spans="1:16" ht="46.5" customHeight="1" x14ac:dyDescent="0.25">
      <c r="A3" s="25"/>
      <c r="B3" s="26"/>
      <c r="C3" s="26"/>
      <c r="D3" s="26"/>
      <c r="E3" s="26" t="s">
        <v>1</v>
      </c>
      <c r="F3" s="133" t="s">
        <v>214</v>
      </c>
      <c r="G3" s="133"/>
      <c r="H3" s="133"/>
      <c r="I3" s="133"/>
      <c r="J3" s="133"/>
      <c r="K3" s="133"/>
      <c r="L3" s="133"/>
      <c r="M3" s="107"/>
      <c r="N3" s="26" t="s">
        <v>213</v>
      </c>
      <c r="O3" s="107"/>
      <c r="P3" s="108"/>
    </row>
    <row r="4" spans="1:16" ht="22.9" customHeight="1" thickBot="1" x14ac:dyDescent="0.3">
      <c r="A4" s="28"/>
      <c r="B4" s="29"/>
      <c r="C4" s="29"/>
      <c r="D4" s="29"/>
      <c r="E4" s="29" t="s">
        <v>2</v>
      </c>
      <c r="F4" s="34">
        <v>0.25</v>
      </c>
      <c r="G4" s="34"/>
      <c r="H4" s="30"/>
      <c r="I4" s="30"/>
      <c r="J4" s="30"/>
      <c r="K4" s="30"/>
      <c r="L4" s="30"/>
      <c r="M4" s="30"/>
      <c r="N4" s="30"/>
      <c r="O4" s="30"/>
      <c r="P4" s="63"/>
    </row>
    <row r="5" spans="1:16" ht="19.5" thickBot="1" x14ac:dyDescent="0.3">
      <c r="A5" s="123" t="s">
        <v>25</v>
      </c>
      <c r="B5" s="124"/>
      <c r="C5" s="124"/>
      <c r="D5" s="124"/>
      <c r="E5" s="124"/>
      <c r="F5" s="124"/>
      <c r="G5" s="124"/>
      <c r="H5" s="124"/>
      <c r="I5" s="124"/>
      <c r="J5" s="124"/>
      <c r="K5" s="124"/>
      <c r="L5" s="124"/>
      <c r="M5" s="124"/>
      <c r="N5" s="124"/>
      <c r="O5" s="124"/>
      <c r="P5" s="125"/>
    </row>
    <row r="6" spans="1:16" ht="31.15" customHeight="1" thickBot="1" x14ac:dyDescent="0.3">
      <c r="A6" s="19" t="s">
        <v>3</v>
      </c>
      <c r="B6" s="20" t="s">
        <v>12</v>
      </c>
      <c r="C6" s="21" t="s">
        <v>13</v>
      </c>
      <c r="D6" s="126" t="s">
        <v>9</v>
      </c>
      <c r="E6" s="126"/>
      <c r="F6" s="21" t="s">
        <v>4</v>
      </c>
      <c r="G6" s="127" t="s">
        <v>5</v>
      </c>
      <c r="H6" s="127"/>
      <c r="I6" s="20" t="s">
        <v>28</v>
      </c>
      <c r="J6" s="20" t="s">
        <v>18</v>
      </c>
      <c r="K6" s="127" t="s">
        <v>23</v>
      </c>
      <c r="L6" s="127"/>
      <c r="M6" s="126" t="s">
        <v>46</v>
      </c>
      <c r="N6" s="126"/>
      <c r="O6" s="127" t="s">
        <v>21</v>
      </c>
      <c r="P6" s="128"/>
    </row>
    <row r="7" spans="1:16" ht="4.1500000000000004" customHeight="1" x14ac:dyDescent="0.25">
      <c r="A7" s="129"/>
      <c r="B7" s="130"/>
      <c r="C7" s="130"/>
      <c r="D7" s="130"/>
      <c r="E7" s="130"/>
      <c r="F7" s="130"/>
      <c r="G7" s="130"/>
      <c r="H7" s="130"/>
      <c r="I7" s="130"/>
      <c r="J7" s="130"/>
      <c r="K7" s="130"/>
      <c r="L7" s="130"/>
      <c r="M7" s="130"/>
      <c r="N7" s="130"/>
      <c r="O7" s="130"/>
      <c r="P7" s="131"/>
    </row>
    <row r="8" spans="1:16" ht="19.149999999999999" customHeight="1" x14ac:dyDescent="0.25">
      <c r="A8" s="118" t="s">
        <v>212</v>
      </c>
      <c r="B8" s="119"/>
      <c r="C8" s="119"/>
      <c r="D8" s="119"/>
      <c r="E8" s="119"/>
      <c r="F8" s="119"/>
      <c r="G8" s="119"/>
      <c r="H8" s="119"/>
      <c r="I8" s="119"/>
      <c r="J8" s="119"/>
      <c r="K8" s="120">
        <f>K9+K11+K17+K64</f>
        <v>2309460.15</v>
      </c>
      <c r="L8" s="132"/>
      <c r="M8" s="120">
        <f>M9+M11+M17+M64</f>
        <v>577364.94000000006</v>
      </c>
      <c r="N8" s="132"/>
      <c r="O8" s="120">
        <f>O9+O11+O17+O64</f>
        <v>2886825.0900000003</v>
      </c>
      <c r="P8" s="132"/>
    </row>
    <row r="9" spans="1:16" ht="19.149999999999999" customHeight="1" x14ac:dyDescent="0.25">
      <c r="A9" s="118" t="s">
        <v>91</v>
      </c>
      <c r="B9" s="119"/>
      <c r="C9" s="119"/>
      <c r="D9" s="119"/>
      <c r="E9" s="119"/>
      <c r="F9" s="119"/>
      <c r="G9" s="119"/>
      <c r="H9" s="119"/>
      <c r="I9" s="119"/>
      <c r="J9" s="119"/>
      <c r="K9" s="120">
        <f>SUM(K10:L10)</f>
        <v>1628.76</v>
      </c>
      <c r="L9" s="120"/>
      <c r="M9" s="120">
        <f>SUM(M10:N10)</f>
        <v>407.19</v>
      </c>
      <c r="N9" s="120"/>
      <c r="O9" s="120">
        <f>SUM(O10:P10)</f>
        <v>2035.95</v>
      </c>
      <c r="P9" s="120"/>
    </row>
    <row r="10" spans="1:16" ht="30.6" customHeight="1" x14ac:dyDescent="0.25">
      <c r="A10" s="18" t="s">
        <v>50</v>
      </c>
      <c r="B10" s="16" t="s">
        <v>42</v>
      </c>
      <c r="C10" s="81">
        <v>21301</v>
      </c>
      <c r="D10" s="113" t="s">
        <v>59</v>
      </c>
      <c r="E10" s="113"/>
      <c r="F10" s="81" t="s">
        <v>55</v>
      </c>
      <c r="G10" s="114">
        <v>12</v>
      </c>
      <c r="H10" s="114"/>
      <c r="I10" s="17">
        <v>135.72999999999999</v>
      </c>
      <c r="J10" s="82">
        <f>TRUNC(I10*G10,2)</f>
        <v>1628.76</v>
      </c>
      <c r="K10" s="115">
        <f t="shared" ref="K10" si="0">J10</f>
        <v>1628.76</v>
      </c>
      <c r="L10" s="115"/>
      <c r="M10" s="115">
        <f>TRUNC(K10*0.25,2)</f>
        <v>407.19</v>
      </c>
      <c r="N10" s="115"/>
      <c r="O10" s="115">
        <f t="shared" ref="O10" si="1">M10+K10</f>
        <v>2035.95</v>
      </c>
      <c r="P10" s="116"/>
    </row>
    <row r="11" spans="1:16" ht="19.149999999999999" customHeight="1" x14ac:dyDescent="0.25">
      <c r="A11" s="118" t="s">
        <v>152</v>
      </c>
      <c r="B11" s="119"/>
      <c r="C11" s="119"/>
      <c r="D11" s="119"/>
      <c r="E11" s="119"/>
      <c r="F11" s="119"/>
      <c r="G11" s="119"/>
      <c r="H11" s="119"/>
      <c r="I11" s="119"/>
      <c r="J11" s="119"/>
      <c r="K11" s="120">
        <f>SUM(K12:L16)</f>
        <v>103859.04</v>
      </c>
      <c r="L11" s="120"/>
      <c r="M11" s="120">
        <f t="shared" ref="M11" si="2">SUM(M12:N16)</f>
        <v>25964.76</v>
      </c>
      <c r="N11" s="120"/>
      <c r="O11" s="120">
        <f t="shared" ref="O11" si="3">SUM(O12:P16)</f>
        <v>129823.79999999999</v>
      </c>
      <c r="P11" s="120"/>
    </row>
    <row r="12" spans="1:16" ht="16.149999999999999" customHeight="1" x14ac:dyDescent="0.25">
      <c r="A12" s="18" t="s">
        <v>51</v>
      </c>
      <c r="B12" s="16" t="s">
        <v>42</v>
      </c>
      <c r="C12" s="106">
        <v>250101</v>
      </c>
      <c r="D12" s="113" t="s">
        <v>153</v>
      </c>
      <c r="E12" s="113"/>
      <c r="F12" s="106" t="s">
        <v>20</v>
      </c>
      <c r="G12" s="114">
        <v>720</v>
      </c>
      <c r="H12" s="114"/>
      <c r="I12" s="17">
        <v>57.67</v>
      </c>
      <c r="J12" s="111">
        <f>TRUNC(I12*G12,2)</f>
        <v>41522.400000000001</v>
      </c>
      <c r="K12" s="115">
        <f t="shared" ref="K12" si="4">J12</f>
        <v>41522.400000000001</v>
      </c>
      <c r="L12" s="115"/>
      <c r="M12" s="115">
        <f>TRUNC(K12*0.25,2)</f>
        <v>10380.6</v>
      </c>
      <c r="N12" s="115"/>
      <c r="O12" s="115">
        <f t="shared" ref="O12" si="5">M12+K12</f>
        <v>51903</v>
      </c>
      <c r="P12" s="116"/>
    </row>
    <row r="13" spans="1:16" ht="16.149999999999999" customHeight="1" x14ac:dyDescent="0.25">
      <c r="A13" s="18" t="s">
        <v>53</v>
      </c>
      <c r="B13" s="16" t="s">
        <v>42</v>
      </c>
      <c r="C13" s="106">
        <v>250102</v>
      </c>
      <c r="D13" s="113" t="s">
        <v>154</v>
      </c>
      <c r="E13" s="113"/>
      <c r="F13" s="106" t="s">
        <v>20</v>
      </c>
      <c r="G13" s="114">
        <v>1056</v>
      </c>
      <c r="H13" s="114"/>
      <c r="I13" s="17">
        <v>27.87</v>
      </c>
      <c r="J13" s="111">
        <f t="shared" ref="J13:J73" si="6">TRUNC(I13*G13,2)</f>
        <v>29430.720000000001</v>
      </c>
      <c r="K13" s="115">
        <f t="shared" ref="K13" si="7">J13</f>
        <v>29430.720000000001</v>
      </c>
      <c r="L13" s="115"/>
      <c r="M13" s="115">
        <f t="shared" ref="M13:M16" si="8">TRUNC(K13*0.25,2)</f>
        <v>7357.68</v>
      </c>
      <c r="N13" s="115"/>
      <c r="O13" s="115">
        <f t="shared" ref="O13" si="9">M13+K13</f>
        <v>36788.400000000001</v>
      </c>
      <c r="P13" s="116"/>
    </row>
    <row r="14" spans="1:16" ht="16.149999999999999" customHeight="1" x14ac:dyDescent="0.25">
      <c r="A14" s="18" t="s">
        <v>53</v>
      </c>
      <c r="B14" s="16" t="s">
        <v>42</v>
      </c>
      <c r="C14" s="106">
        <v>250103</v>
      </c>
      <c r="D14" s="113" t="s">
        <v>155</v>
      </c>
      <c r="E14" s="113"/>
      <c r="F14" s="106" t="s">
        <v>20</v>
      </c>
      <c r="G14" s="114">
        <v>1056</v>
      </c>
      <c r="H14" s="114"/>
      <c r="I14" s="17">
        <v>15.07</v>
      </c>
      <c r="J14" s="111">
        <f t="shared" si="6"/>
        <v>15913.92</v>
      </c>
      <c r="K14" s="115">
        <f t="shared" ref="K14" si="10">J14</f>
        <v>15913.92</v>
      </c>
      <c r="L14" s="115"/>
      <c r="M14" s="115">
        <f t="shared" si="8"/>
        <v>3978.48</v>
      </c>
      <c r="N14" s="115"/>
      <c r="O14" s="115">
        <f t="shared" ref="O14" si="11">M14+K14</f>
        <v>19892.400000000001</v>
      </c>
      <c r="P14" s="116"/>
    </row>
    <row r="15" spans="1:16" ht="16.149999999999999" customHeight="1" x14ac:dyDescent="0.25">
      <c r="A15" s="18" t="s">
        <v>53</v>
      </c>
      <c r="B15" s="16" t="s">
        <v>42</v>
      </c>
      <c r="C15" s="106">
        <v>250110</v>
      </c>
      <c r="D15" s="113" t="s">
        <v>156</v>
      </c>
      <c r="E15" s="113"/>
      <c r="F15" s="106" t="s">
        <v>20</v>
      </c>
      <c r="G15" s="114">
        <v>720</v>
      </c>
      <c r="H15" s="114"/>
      <c r="I15" s="17">
        <v>10.83</v>
      </c>
      <c r="J15" s="111">
        <f t="shared" si="6"/>
        <v>7797.6</v>
      </c>
      <c r="K15" s="115">
        <f t="shared" ref="K15" si="12">J15</f>
        <v>7797.6</v>
      </c>
      <c r="L15" s="115"/>
      <c r="M15" s="115">
        <f t="shared" si="8"/>
        <v>1949.4</v>
      </c>
      <c r="N15" s="115"/>
      <c r="O15" s="115">
        <f t="shared" ref="O15" si="13">M15+K15</f>
        <v>9747</v>
      </c>
      <c r="P15" s="116"/>
    </row>
    <row r="16" spans="1:16" ht="16.149999999999999" customHeight="1" x14ac:dyDescent="0.25">
      <c r="A16" s="18" t="s">
        <v>53</v>
      </c>
      <c r="B16" s="16" t="s">
        <v>42</v>
      </c>
      <c r="C16" s="106">
        <v>250113</v>
      </c>
      <c r="D16" s="113" t="s">
        <v>157</v>
      </c>
      <c r="E16" s="113"/>
      <c r="F16" s="106" t="s">
        <v>20</v>
      </c>
      <c r="G16" s="114">
        <v>720</v>
      </c>
      <c r="H16" s="114"/>
      <c r="I16" s="17">
        <v>12.77</v>
      </c>
      <c r="J16" s="111">
        <f t="shared" si="6"/>
        <v>9194.4</v>
      </c>
      <c r="K16" s="115">
        <f t="shared" ref="K16" si="14">J16</f>
        <v>9194.4</v>
      </c>
      <c r="L16" s="115"/>
      <c r="M16" s="115">
        <f t="shared" si="8"/>
        <v>2298.6</v>
      </c>
      <c r="N16" s="115"/>
      <c r="O16" s="115">
        <f t="shared" ref="O16" si="15">M16+K16</f>
        <v>11493</v>
      </c>
      <c r="P16" s="116"/>
    </row>
    <row r="17" spans="1:16" ht="39.75" customHeight="1" x14ac:dyDescent="0.25">
      <c r="A17" s="121" t="s">
        <v>215</v>
      </c>
      <c r="B17" s="122"/>
      <c r="C17" s="122"/>
      <c r="D17" s="122"/>
      <c r="E17" s="122"/>
      <c r="F17" s="122"/>
      <c r="G17" s="122"/>
      <c r="H17" s="122"/>
      <c r="I17" s="122"/>
      <c r="J17" s="122"/>
      <c r="K17" s="120">
        <f>SUM(K18:L63)</f>
        <v>2005206.2299999997</v>
      </c>
      <c r="L17" s="120"/>
      <c r="M17" s="120">
        <f>SUM(M18:N63)</f>
        <v>501301.47000000003</v>
      </c>
      <c r="N17" s="120"/>
      <c r="O17" s="120">
        <f>SUM(O18:P63)</f>
        <v>2506507.7000000002</v>
      </c>
      <c r="P17" s="120"/>
    </row>
    <row r="18" spans="1:16" ht="16.899999999999999" customHeight="1" x14ac:dyDescent="0.25">
      <c r="A18" s="18" t="s">
        <v>118</v>
      </c>
      <c r="B18" s="16" t="s">
        <v>42</v>
      </c>
      <c r="C18" s="100">
        <v>71016</v>
      </c>
      <c r="D18" s="113" t="s">
        <v>48</v>
      </c>
      <c r="E18" s="113"/>
      <c r="F18" s="100" t="s">
        <v>6</v>
      </c>
      <c r="G18" s="114">
        <v>192</v>
      </c>
      <c r="H18" s="114"/>
      <c r="I18" s="17">
        <v>13.33</v>
      </c>
      <c r="J18" s="111">
        <f t="shared" si="6"/>
        <v>2559.36</v>
      </c>
      <c r="K18" s="115">
        <f t="shared" ref="K18:K19" si="16">J18</f>
        <v>2559.36</v>
      </c>
      <c r="L18" s="115"/>
      <c r="M18" s="115">
        <f t="shared" ref="M18" si="17">TRUNC(K18*0.25,2)</f>
        <v>639.84</v>
      </c>
      <c r="N18" s="115"/>
      <c r="O18" s="115">
        <f t="shared" ref="O18:O19" si="18">M18+K18</f>
        <v>3199.2000000000003</v>
      </c>
      <c r="P18" s="116"/>
    </row>
    <row r="19" spans="1:16" ht="15.75" x14ac:dyDescent="0.25">
      <c r="A19" s="18" t="s">
        <v>119</v>
      </c>
      <c r="B19" s="16" t="s">
        <v>62</v>
      </c>
      <c r="C19" s="100">
        <v>1</v>
      </c>
      <c r="D19" s="117" t="s">
        <v>27</v>
      </c>
      <c r="E19" s="117"/>
      <c r="F19" s="100" t="s">
        <v>6</v>
      </c>
      <c r="G19" s="114">
        <v>554</v>
      </c>
      <c r="H19" s="114"/>
      <c r="I19" s="17">
        <v>7.7370000000000001</v>
      </c>
      <c r="J19" s="111">
        <f t="shared" si="6"/>
        <v>4286.29</v>
      </c>
      <c r="K19" s="115">
        <f t="shared" si="16"/>
        <v>4286.29</v>
      </c>
      <c r="L19" s="115"/>
      <c r="M19" s="115">
        <f t="shared" ref="M19:M63" si="19">TRUNC(K19*0.25,2)</f>
        <v>1071.57</v>
      </c>
      <c r="N19" s="115"/>
      <c r="O19" s="115">
        <f t="shared" si="18"/>
        <v>5357.86</v>
      </c>
      <c r="P19" s="116"/>
    </row>
    <row r="20" spans="1:16" ht="33" customHeight="1" x14ac:dyDescent="0.25">
      <c r="A20" s="18" t="s">
        <v>120</v>
      </c>
      <c r="B20" s="16" t="s">
        <v>62</v>
      </c>
      <c r="C20" s="100">
        <v>2</v>
      </c>
      <c r="D20" s="117" t="s">
        <v>115</v>
      </c>
      <c r="E20" s="117"/>
      <c r="F20" s="100" t="s">
        <v>6</v>
      </c>
      <c r="G20" s="114">
        <v>13</v>
      </c>
      <c r="H20" s="114"/>
      <c r="I20" s="17">
        <f>COMPOSIÇÕES!L20</f>
        <v>445.66699999999997</v>
      </c>
      <c r="J20" s="111">
        <f t="shared" si="6"/>
        <v>5793.67</v>
      </c>
      <c r="K20" s="115">
        <f t="shared" ref="K20" si="20">J20</f>
        <v>5793.67</v>
      </c>
      <c r="L20" s="115"/>
      <c r="M20" s="115">
        <f t="shared" si="19"/>
        <v>1448.41</v>
      </c>
      <c r="N20" s="115"/>
      <c r="O20" s="115">
        <f t="shared" ref="O20" si="21">M20+K20</f>
        <v>7242.08</v>
      </c>
      <c r="P20" s="116"/>
    </row>
    <row r="21" spans="1:16" ht="16.899999999999999" customHeight="1" x14ac:dyDescent="0.25">
      <c r="A21" s="18" t="s">
        <v>121</v>
      </c>
      <c r="B21" s="16" t="s">
        <v>42</v>
      </c>
      <c r="C21" s="100">
        <v>70921</v>
      </c>
      <c r="D21" s="113" t="s">
        <v>110</v>
      </c>
      <c r="E21" s="113"/>
      <c r="F21" s="100" t="s">
        <v>6</v>
      </c>
      <c r="G21" s="114">
        <v>48</v>
      </c>
      <c r="H21" s="114"/>
      <c r="I21" s="17">
        <v>27.02</v>
      </c>
      <c r="J21" s="111">
        <f t="shared" si="6"/>
        <v>1296.96</v>
      </c>
      <c r="K21" s="115">
        <f t="shared" ref="K21:K53" si="22">J21</f>
        <v>1296.96</v>
      </c>
      <c r="L21" s="115"/>
      <c r="M21" s="115">
        <f t="shared" si="19"/>
        <v>324.24</v>
      </c>
      <c r="N21" s="115"/>
      <c r="O21" s="115">
        <f t="shared" ref="O21:O53" si="23">M21+K21</f>
        <v>1621.2</v>
      </c>
      <c r="P21" s="116"/>
    </row>
    <row r="22" spans="1:16" ht="16.899999999999999" customHeight="1" x14ac:dyDescent="0.25">
      <c r="A22" s="18" t="s">
        <v>122</v>
      </c>
      <c r="B22" s="16" t="s">
        <v>42</v>
      </c>
      <c r="C22" s="100">
        <v>71837</v>
      </c>
      <c r="D22" s="113" t="s">
        <v>111</v>
      </c>
      <c r="E22" s="113"/>
      <c r="F22" s="100" t="s">
        <v>6</v>
      </c>
      <c r="G22" s="114">
        <v>96</v>
      </c>
      <c r="H22" s="114"/>
      <c r="I22" s="17">
        <v>3.29</v>
      </c>
      <c r="J22" s="111">
        <f t="shared" si="6"/>
        <v>315.83999999999997</v>
      </c>
      <c r="K22" s="115">
        <f t="shared" si="22"/>
        <v>315.83999999999997</v>
      </c>
      <c r="L22" s="115"/>
      <c r="M22" s="115">
        <f t="shared" si="19"/>
        <v>78.959999999999994</v>
      </c>
      <c r="N22" s="115"/>
      <c r="O22" s="115">
        <f t="shared" si="23"/>
        <v>394.79999999999995</v>
      </c>
      <c r="P22" s="116"/>
    </row>
    <row r="23" spans="1:16" ht="16.899999999999999" customHeight="1" x14ac:dyDescent="0.25">
      <c r="A23" s="18" t="s">
        <v>123</v>
      </c>
      <c r="B23" s="16" t="s">
        <v>42</v>
      </c>
      <c r="C23" s="100">
        <v>71841</v>
      </c>
      <c r="D23" s="113" t="s">
        <v>47</v>
      </c>
      <c r="E23" s="113"/>
      <c r="F23" s="100" t="s">
        <v>6</v>
      </c>
      <c r="G23" s="114">
        <v>638</v>
      </c>
      <c r="H23" s="114"/>
      <c r="I23" s="17">
        <v>6.13</v>
      </c>
      <c r="J23" s="111">
        <f t="shared" si="6"/>
        <v>3910.94</v>
      </c>
      <c r="K23" s="115">
        <f t="shared" si="22"/>
        <v>3910.94</v>
      </c>
      <c r="L23" s="115"/>
      <c r="M23" s="115">
        <f t="shared" si="19"/>
        <v>977.73</v>
      </c>
      <c r="N23" s="115"/>
      <c r="O23" s="115">
        <f t="shared" si="23"/>
        <v>4888.67</v>
      </c>
      <c r="P23" s="116"/>
    </row>
    <row r="24" spans="1:16" ht="17.45" customHeight="1" x14ac:dyDescent="0.25">
      <c r="A24" s="18" t="s">
        <v>124</v>
      </c>
      <c r="B24" s="16" t="s">
        <v>42</v>
      </c>
      <c r="C24" s="100">
        <v>70504</v>
      </c>
      <c r="D24" s="113" t="s">
        <v>92</v>
      </c>
      <c r="E24" s="113"/>
      <c r="F24" s="100" t="s">
        <v>6</v>
      </c>
      <c r="G24" s="114">
        <v>13</v>
      </c>
      <c r="H24" s="114"/>
      <c r="I24" s="17">
        <v>9.1199999999999992</v>
      </c>
      <c r="J24" s="111">
        <f t="shared" si="6"/>
        <v>118.56</v>
      </c>
      <c r="K24" s="115">
        <f t="shared" si="22"/>
        <v>118.56</v>
      </c>
      <c r="L24" s="115"/>
      <c r="M24" s="115">
        <f t="shared" si="19"/>
        <v>29.64</v>
      </c>
      <c r="N24" s="115"/>
      <c r="O24" s="115">
        <f t="shared" si="23"/>
        <v>148.19999999999999</v>
      </c>
      <c r="P24" s="116"/>
    </row>
    <row r="25" spans="1:16" ht="16.899999999999999" customHeight="1" x14ac:dyDescent="0.25">
      <c r="A25" s="18" t="s">
        <v>125</v>
      </c>
      <c r="B25" s="16" t="s">
        <v>42</v>
      </c>
      <c r="C25" s="100">
        <v>71215</v>
      </c>
      <c r="D25" s="113" t="s">
        <v>93</v>
      </c>
      <c r="E25" s="113"/>
      <c r="F25" s="100" t="s">
        <v>7</v>
      </c>
      <c r="G25" s="114">
        <v>78</v>
      </c>
      <c r="H25" s="114"/>
      <c r="I25" s="17">
        <v>54.98</v>
      </c>
      <c r="J25" s="111">
        <f t="shared" si="6"/>
        <v>4288.4399999999996</v>
      </c>
      <c r="K25" s="115">
        <f t="shared" si="22"/>
        <v>4288.4399999999996</v>
      </c>
      <c r="L25" s="115"/>
      <c r="M25" s="115">
        <f t="shared" si="19"/>
        <v>1072.1099999999999</v>
      </c>
      <c r="N25" s="115"/>
      <c r="O25" s="115">
        <f t="shared" si="23"/>
        <v>5360.5499999999993</v>
      </c>
      <c r="P25" s="116"/>
    </row>
    <row r="26" spans="1:16" ht="15.75" x14ac:dyDescent="0.25">
      <c r="A26" s="18" t="s">
        <v>148</v>
      </c>
      <c r="B26" s="16" t="s">
        <v>42</v>
      </c>
      <c r="C26" s="100">
        <v>70229</v>
      </c>
      <c r="D26" s="113" t="s">
        <v>40</v>
      </c>
      <c r="E26" s="113"/>
      <c r="F26" s="100" t="s">
        <v>26</v>
      </c>
      <c r="G26" s="114">
        <v>26</v>
      </c>
      <c r="H26" s="114"/>
      <c r="I26" s="17">
        <v>26.08</v>
      </c>
      <c r="J26" s="111">
        <f t="shared" si="6"/>
        <v>678.08</v>
      </c>
      <c r="K26" s="115">
        <f t="shared" si="22"/>
        <v>678.08</v>
      </c>
      <c r="L26" s="115"/>
      <c r="M26" s="115">
        <f t="shared" si="19"/>
        <v>169.52</v>
      </c>
      <c r="N26" s="115"/>
      <c r="O26" s="115">
        <f t="shared" si="23"/>
        <v>847.6</v>
      </c>
      <c r="P26" s="116"/>
    </row>
    <row r="27" spans="1:16" ht="16.899999999999999" customHeight="1" x14ac:dyDescent="0.25">
      <c r="A27" s="18" t="s">
        <v>165</v>
      </c>
      <c r="B27" s="16" t="s">
        <v>42</v>
      </c>
      <c r="C27" s="100">
        <v>71705</v>
      </c>
      <c r="D27" s="113" t="s">
        <v>96</v>
      </c>
      <c r="E27" s="113"/>
      <c r="F27" s="100" t="s">
        <v>6</v>
      </c>
      <c r="G27" s="114">
        <v>26</v>
      </c>
      <c r="H27" s="114"/>
      <c r="I27" s="17">
        <v>8.9</v>
      </c>
      <c r="J27" s="111">
        <f t="shared" si="6"/>
        <v>231.4</v>
      </c>
      <c r="K27" s="115">
        <f t="shared" si="22"/>
        <v>231.4</v>
      </c>
      <c r="L27" s="115"/>
      <c r="M27" s="115">
        <f t="shared" si="19"/>
        <v>57.85</v>
      </c>
      <c r="N27" s="115"/>
      <c r="O27" s="115">
        <f t="shared" si="23"/>
        <v>289.25</v>
      </c>
      <c r="P27" s="116"/>
    </row>
    <row r="28" spans="1:16" ht="17.45" customHeight="1" x14ac:dyDescent="0.25">
      <c r="A28" s="18" t="s">
        <v>166</v>
      </c>
      <c r="B28" s="16" t="s">
        <v>42</v>
      </c>
      <c r="C28" s="100">
        <v>71125</v>
      </c>
      <c r="D28" s="113" t="s">
        <v>97</v>
      </c>
      <c r="E28" s="113"/>
      <c r="F28" s="100" t="s">
        <v>6</v>
      </c>
      <c r="G28" s="114">
        <v>13</v>
      </c>
      <c r="H28" s="114"/>
      <c r="I28" s="17">
        <v>31.84</v>
      </c>
      <c r="J28" s="111">
        <f t="shared" si="6"/>
        <v>413.92</v>
      </c>
      <c r="K28" s="115">
        <f t="shared" si="22"/>
        <v>413.92</v>
      </c>
      <c r="L28" s="115"/>
      <c r="M28" s="115">
        <f t="shared" si="19"/>
        <v>103.48</v>
      </c>
      <c r="N28" s="115"/>
      <c r="O28" s="115">
        <f t="shared" si="23"/>
        <v>517.4</v>
      </c>
      <c r="P28" s="116"/>
    </row>
    <row r="29" spans="1:16" ht="16.899999999999999" customHeight="1" x14ac:dyDescent="0.25">
      <c r="A29" s="18" t="s">
        <v>167</v>
      </c>
      <c r="B29" s="16" t="s">
        <v>42</v>
      </c>
      <c r="C29" s="100">
        <v>71198</v>
      </c>
      <c r="D29" s="113" t="s">
        <v>61</v>
      </c>
      <c r="E29" s="113"/>
      <c r="F29" s="100" t="s">
        <v>7</v>
      </c>
      <c r="G29" s="114">
        <v>7600</v>
      </c>
      <c r="H29" s="114"/>
      <c r="I29" s="17">
        <v>13.7</v>
      </c>
      <c r="J29" s="111">
        <f t="shared" si="6"/>
        <v>104120</v>
      </c>
      <c r="K29" s="115">
        <f t="shared" si="22"/>
        <v>104120</v>
      </c>
      <c r="L29" s="115"/>
      <c r="M29" s="115">
        <f t="shared" si="19"/>
        <v>26030</v>
      </c>
      <c r="N29" s="115"/>
      <c r="O29" s="115">
        <f t="shared" si="23"/>
        <v>130150</v>
      </c>
      <c r="P29" s="116"/>
    </row>
    <row r="30" spans="1:16" ht="16.899999999999999" customHeight="1" x14ac:dyDescent="0.25">
      <c r="A30" s="18" t="s">
        <v>168</v>
      </c>
      <c r="B30" s="16" t="s">
        <v>42</v>
      </c>
      <c r="C30" s="100">
        <v>71194</v>
      </c>
      <c r="D30" s="113" t="s">
        <v>98</v>
      </c>
      <c r="E30" s="113"/>
      <c r="F30" s="100" t="s">
        <v>7</v>
      </c>
      <c r="G30" s="114">
        <v>472</v>
      </c>
      <c r="H30" s="114"/>
      <c r="I30" s="17">
        <v>4.8099999999999996</v>
      </c>
      <c r="J30" s="111">
        <f t="shared" si="6"/>
        <v>2270.3200000000002</v>
      </c>
      <c r="K30" s="115">
        <f t="shared" si="22"/>
        <v>2270.3200000000002</v>
      </c>
      <c r="L30" s="115"/>
      <c r="M30" s="115">
        <f t="shared" si="19"/>
        <v>567.58000000000004</v>
      </c>
      <c r="N30" s="115"/>
      <c r="O30" s="115">
        <f t="shared" si="23"/>
        <v>2837.9</v>
      </c>
      <c r="P30" s="116"/>
    </row>
    <row r="31" spans="1:16" ht="15" customHeight="1" x14ac:dyDescent="0.25">
      <c r="A31" s="18" t="s">
        <v>169</v>
      </c>
      <c r="B31" s="16" t="s">
        <v>42</v>
      </c>
      <c r="C31" s="100">
        <v>70710</v>
      </c>
      <c r="D31" s="113" t="s">
        <v>159</v>
      </c>
      <c r="E31" s="113"/>
      <c r="F31" s="100" t="s">
        <v>6</v>
      </c>
      <c r="G31" s="114">
        <v>248</v>
      </c>
      <c r="H31" s="114"/>
      <c r="I31" s="17">
        <v>88.45</v>
      </c>
      <c r="J31" s="111">
        <f t="shared" si="6"/>
        <v>21935.599999999999</v>
      </c>
      <c r="K31" s="115">
        <f t="shared" si="22"/>
        <v>21935.599999999999</v>
      </c>
      <c r="L31" s="115"/>
      <c r="M31" s="115">
        <f t="shared" si="19"/>
        <v>5483.9</v>
      </c>
      <c r="N31" s="115"/>
      <c r="O31" s="115">
        <f t="shared" si="23"/>
        <v>27419.5</v>
      </c>
      <c r="P31" s="116"/>
    </row>
    <row r="32" spans="1:16" ht="15" customHeight="1" x14ac:dyDescent="0.25">
      <c r="A32" s="18" t="s">
        <v>170</v>
      </c>
      <c r="B32" s="16" t="s">
        <v>42</v>
      </c>
      <c r="C32" s="100">
        <v>70633</v>
      </c>
      <c r="D32" s="113" t="s">
        <v>56</v>
      </c>
      <c r="E32" s="113"/>
      <c r="F32" s="100" t="s">
        <v>45</v>
      </c>
      <c r="G32" s="114">
        <v>15.87</v>
      </c>
      <c r="H32" s="114"/>
      <c r="I32" s="17">
        <v>27.79</v>
      </c>
      <c r="J32" s="111">
        <f t="shared" si="6"/>
        <v>441.02</v>
      </c>
      <c r="K32" s="115">
        <f t="shared" si="22"/>
        <v>441.02</v>
      </c>
      <c r="L32" s="115"/>
      <c r="M32" s="115">
        <f t="shared" si="19"/>
        <v>110.25</v>
      </c>
      <c r="N32" s="115"/>
      <c r="O32" s="115">
        <f t="shared" si="23"/>
        <v>551.27</v>
      </c>
      <c r="P32" s="116"/>
    </row>
    <row r="33" spans="1:16" ht="15.75" x14ac:dyDescent="0.25">
      <c r="A33" s="18" t="s">
        <v>171</v>
      </c>
      <c r="B33" s="16" t="s">
        <v>42</v>
      </c>
      <c r="C33" s="100">
        <v>71380</v>
      </c>
      <c r="D33" s="113" t="s">
        <v>49</v>
      </c>
      <c r="E33" s="113"/>
      <c r="F33" s="100" t="s">
        <v>6</v>
      </c>
      <c r="G33" s="114">
        <v>248</v>
      </c>
      <c r="H33" s="114"/>
      <c r="I33" s="17">
        <v>33.97</v>
      </c>
      <c r="J33" s="111">
        <f t="shared" si="6"/>
        <v>8424.56</v>
      </c>
      <c r="K33" s="115">
        <f t="shared" si="22"/>
        <v>8424.56</v>
      </c>
      <c r="L33" s="115"/>
      <c r="M33" s="115">
        <f t="shared" si="19"/>
        <v>2106.14</v>
      </c>
      <c r="N33" s="115"/>
      <c r="O33" s="115">
        <f t="shared" si="23"/>
        <v>10530.699999999999</v>
      </c>
      <c r="P33" s="116"/>
    </row>
    <row r="34" spans="1:16" ht="16.899999999999999" customHeight="1" x14ac:dyDescent="0.25">
      <c r="A34" s="18" t="s">
        <v>172</v>
      </c>
      <c r="B34" s="16" t="s">
        <v>42</v>
      </c>
      <c r="C34" s="100">
        <v>70540</v>
      </c>
      <c r="D34" s="113" t="s">
        <v>95</v>
      </c>
      <c r="E34" s="113"/>
      <c r="F34" s="100" t="s">
        <v>7</v>
      </c>
      <c r="G34" s="114">
        <v>472</v>
      </c>
      <c r="H34" s="114"/>
      <c r="I34" s="17">
        <v>5.07</v>
      </c>
      <c r="J34" s="111">
        <f t="shared" si="6"/>
        <v>2393.04</v>
      </c>
      <c r="K34" s="115">
        <f t="shared" si="22"/>
        <v>2393.04</v>
      </c>
      <c r="L34" s="115"/>
      <c r="M34" s="115">
        <f t="shared" si="19"/>
        <v>598.26</v>
      </c>
      <c r="N34" s="115"/>
      <c r="O34" s="115">
        <f t="shared" si="23"/>
        <v>2991.3</v>
      </c>
      <c r="P34" s="116"/>
    </row>
    <row r="35" spans="1:16" ht="16.899999999999999" customHeight="1" x14ac:dyDescent="0.25">
      <c r="A35" s="18" t="s">
        <v>173</v>
      </c>
      <c r="B35" s="16" t="s">
        <v>42</v>
      </c>
      <c r="C35" s="100">
        <v>72518</v>
      </c>
      <c r="D35" s="113" t="s">
        <v>102</v>
      </c>
      <c r="E35" s="113"/>
      <c r="F35" s="100" t="s">
        <v>6</v>
      </c>
      <c r="G35" s="114">
        <v>235</v>
      </c>
      <c r="H35" s="114"/>
      <c r="I35" s="17">
        <v>9.68</v>
      </c>
      <c r="J35" s="111">
        <f t="shared" si="6"/>
        <v>2274.8000000000002</v>
      </c>
      <c r="K35" s="115">
        <f t="shared" si="22"/>
        <v>2274.8000000000002</v>
      </c>
      <c r="L35" s="115"/>
      <c r="M35" s="115">
        <f t="shared" si="19"/>
        <v>568.70000000000005</v>
      </c>
      <c r="N35" s="115"/>
      <c r="O35" s="115">
        <f t="shared" si="23"/>
        <v>2843.5</v>
      </c>
      <c r="P35" s="116"/>
    </row>
    <row r="36" spans="1:16" ht="16.899999999999999" customHeight="1" x14ac:dyDescent="0.25">
      <c r="A36" s="18" t="s">
        <v>174</v>
      </c>
      <c r="B36" s="16" t="s">
        <v>42</v>
      </c>
      <c r="C36" s="100">
        <v>70585</v>
      </c>
      <c r="D36" s="113" t="s">
        <v>94</v>
      </c>
      <c r="E36" s="113"/>
      <c r="F36" s="100" t="s">
        <v>7</v>
      </c>
      <c r="G36" s="114">
        <v>13725</v>
      </c>
      <c r="H36" s="114"/>
      <c r="I36" s="17">
        <v>9.1</v>
      </c>
      <c r="J36" s="111">
        <f t="shared" si="6"/>
        <v>124897.5</v>
      </c>
      <c r="K36" s="115">
        <f t="shared" si="22"/>
        <v>124897.5</v>
      </c>
      <c r="L36" s="115"/>
      <c r="M36" s="115">
        <f t="shared" si="19"/>
        <v>31224.37</v>
      </c>
      <c r="N36" s="115"/>
      <c r="O36" s="115">
        <f t="shared" si="23"/>
        <v>156121.87</v>
      </c>
      <c r="P36" s="116"/>
    </row>
    <row r="37" spans="1:16" ht="16.899999999999999" customHeight="1" x14ac:dyDescent="0.25">
      <c r="A37" s="18" t="s">
        <v>175</v>
      </c>
      <c r="B37" s="16" t="s">
        <v>42</v>
      </c>
      <c r="C37" s="100">
        <v>70584</v>
      </c>
      <c r="D37" s="113" t="s">
        <v>57</v>
      </c>
      <c r="E37" s="113"/>
      <c r="F37" s="100" t="s">
        <v>7</v>
      </c>
      <c r="G37" s="114">
        <v>8720</v>
      </c>
      <c r="H37" s="114"/>
      <c r="I37" s="17">
        <v>6.32</v>
      </c>
      <c r="J37" s="111">
        <f t="shared" si="6"/>
        <v>55110.400000000001</v>
      </c>
      <c r="K37" s="115">
        <f t="shared" si="22"/>
        <v>55110.400000000001</v>
      </c>
      <c r="L37" s="115"/>
      <c r="M37" s="115">
        <f t="shared" si="19"/>
        <v>13777.6</v>
      </c>
      <c r="N37" s="115"/>
      <c r="O37" s="115">
        <f t="shared" si="23"/>
        <v>68888</v>
      </c>
      <c r="P37" s="116"/>
    </row>
    <row r="38" spans="1:16" ht="16.899999999999999" customHeight="1" x14ac:dyDescent="0.25">
      <c r="A38" s="18" t="s">
        <v>176</v>
      </c>
      <c r="B38" s="16" t="s">
        <v>42</v>
      </c>
      <c r="C38" s="100">
        <v>70560</v>
      </c>
      <c r="D38" s="113" t="s">
        <v>60</v>
      </c>
      <c r="E38" s="113"/>
      <c r="F38" s="100" t="s">
        <v>7</v>
      </c>
      <c r="G38" s="114">
        <v>3460</v>
      </c>
      <c r="H38" s="114"/>
      <c r="I38" s="17">
        <v>10.82</v>
      </c>
      <c r="J38" s="111">
        <f t="shared" si="6"/>
        <v>37437.199999999997</v>
      </c>
      <c r="K38" s="115">
        <f t="shared" si="22"/>
        <v>37437.199999999997</v>
      </c>
      <c r="L38" s="115"/>
      <c r="M38" s="115">
        <f t="shared" si="19"/>
        <v>9359.2999999999993</v>
      </c>
      <c r="N38" s="115"/>
      <c r="O38" s="115">
        <f t="shared" si="23"/>
        <v>46796.5</v>
      </c>
      <c r="P38" s="116"/>
    </row>
    <row r="39" spans="1:16" ht="16.899999999999999" customHeight="1" x14ac:dyDescent="0.25">
      <c r="A39" s="18" t="s">
        <v>177</v>
      </c>
      <c r="B39" s="16" t="s">
        <v>42</v>
      </c>
      <c r="C39" s="100">
        <v>70581</v>
      </c>
      <c r="D39" s="113" t="s">
        <v>52</v>
      </c>
      <c r="E39" s="113"/>
      <c r="F39" s="100" t="s">
        <v>7</v>
      </c>
      <c r="G39" s="114">
        <v>7420</v>
      </c>
      <c r="H39" s="114"/>
      <c r="I39" s="17">
        <v>2.6</v>
      </c>
      <c r="J39" s="111">
        <f t="shared" si="6"/>
        <v>19292</v>
      </c>
      <c r="K39" s="115">
        <f t="shared" si="22"/>
        <v>19292</v>
      </c>
      <c r="L39" s="115"/>
      <c r="M39" s="115">
        <f t="shared" si="19"/>
        <v>4823</v>
      </c>
      <c r="N39" s="115"/>
      <c r="O39" s="115">
        <f t="shared" si="23"/>
        <v>24115</v>
      </c>
      <c r="P39" s="116"/>
    </row>
    <row r="40" spans="1:16" ht="15.75" x14ac:dyDescent="0.25">
      <c r="A40" s="18" t="s">
        <v>178</v>
      </c>
      <c r="B40" s="16" t="s">
        <v>42</v>
      </c>
      <c r="C40" s="100">
        <v>71331</v>
      </c>
      <c r="D40" s="113" t="s">
        <v>41</v>
      </c>
      <c r="E40" s="113"/>
      <c r="F40" s="100" t="s">
        <v>6</v>
      </c>
      <c r="G40" s="114">
        <v>72</v>
      </c>
      <c r="H40" s="114"/>
      <c r="I40" s="17">
        <v>13.62</v>
      </c>
      <c r="J40" s="111">
        <f t="shared" si="6"/>
        <v>980.64</v>
      </c>
      <c r="K40" s="115">
        <f t="shared" si="22"/>
        <v>980.64</v>
      </c>
      <c r="L40" s="115"/>
      <c r="M40" s="115">
        <f t="shared" si="19"/>
        <v>245.16</v>
      </c>
      <c r="N40" s="115"/>
      <c r="O40" s="115">
        <f t="shared" si="23"/>
        <v>1225.8</v>
      </c>
      <c r="P40" s="116"/>
    </row>
    <row r="41" spans="1:16" ht="15.75" x14ac:dyDescent="0.25">
      <c r="A41" s="18" t="s">
        <v>179</v>
      </c>
      <c r="B41" s="16" t="s">
        <v>42</v>
      </c>
      <c r="C41" s="100">
        <v>71321</v>
      </c>
      <c r="D41" s="113" t="s">
        <v>54</v>
      </c>
      <c r="E41" s="113"/>
      <c r="F41" s="100" t="s">
        <v>6</v>
      </c>
      <c r="G41" s="114">
        <v>36</v>
      </c>
      <c r="H41" s="114"/>
      <c r="I41" s="17">
        <v>23.09</v>
      </c>
      <c r="J41" s="111">
        <f t="shared" si="6"/>
        <v>831.24</v>
      </c>
      <c r="K41" s="115">
        <f t="shared" si="22"/>
        <v>831.24</v>
      </c>
      <c r="L41" s="115"/>
      <c r="M41" s="115">
        <f t="shared" si="19"/>
        <v>207.81</v>
      </c>
      <c r="N41" s="115"/>
      <c r="O41" s="115">
        <f t="shared" si="23"/>
        <v>1039.05</v>
      </c>
      <c r="P41" s="116"/>
    </row>
    <row r="42" spans="1:16" ht="19.149999999999999" customHeight="1" x14ac:dyDescent="0.25">
      <c r="A42" s="18" t="s">
        <v>180</v>
      </c>
      <c r="B42" s="16" t="s">
        <v>42</v>
      </c>
      <c r="C42" s="103">
        <v>70250</v>
      </c>
      <c r="D42" s="113" t="s">
        <v>126</v>
      </c>
      <c r="E42" s="113"/>
      <c r="F42" s="103" t="s">
        <v>6</v>
      </c>
      <c r="G42" s="114">
        <v>9</v>
      </c>
      <c r="H42" s="114"/>
      <c r="I42" s="17">
        <v>0.67</v>
      </c>
      <c r="J42" s="111">
        <f t="shared" si="6"/>
        <v>6.03</v>
      </c>
      <c r="K42" s="115">
        <f t="shared" si="22"/>
        <v>6.03</v>
      </c>
      <c r="L42" s="115"/>
      <c r="M42" s="115">
        <f t="shared" si="19"/>
        <v>1.5</v>
      </c>
      <c r="N42" s="115"/>
      <c r="O42" s="115">
        <f t="shared" si="23"/>
        <v>7.53</v>
      </c>
      <c r="P42" s="116"/>
    </row>
    <row r="43" spans="1:16" ht="17.45" customHeight="1" x14ac:dyDescent="0.25">
      <c r="A43" s="18" t="s">
        <v>181</v>
      </c>
      <c r="B43" s="16" t="s">
        <v>42</v>
      </c>
      <c r="C43" s="103">
        <v>72329</v>
      </c>
      <c r="D43" s="113" t="s">
        <v>127</v>
      </c>
      <c r="E43" s="113"/>
      <c r="F43" s="103" t="s">
        <v>6</v>
      </c>
      <c r="G43" s="114">
        <v>10</v>
      </c>
      <c r="H43" s="114"/>
      <c r="I43" s="17">
        <v>10.84</v>
      </c>
      <c r="J43" s="111">
        <f t="shared" si="6"/>
        <v>108.4</v>
      </c>
      <c r="K43" s="115">
        <f t="shared" si="22"/>
        <v>108.4</v>
      </c>
      <c r="L43" s="115"/>
      <c r="M43" s="115">
        <f t="shared" si="19"/>
        <v>27.1</v>
      </c>
      <c r="N43" s="115"/>
      <c r="O43" s="115">
        <f t="shared" si="23"/>
        <v>135.5</v>
      </c>
      <c r="P43" s="116"/>
    </row>
    <row r="44" spans="1:16" ht="17.45" customHeight="1" x14ac:dyDescent="0.25">
      <c r="A44" s="18" t="s">
        <v>182</v>
      </c>
      <c r="B44" s="16" t="s">
        <v>14</v>
      </c>
      <c r="C44" s="103" t="s">
        <v>8</v>
      </c>
      <c r="D44" s="113" t="s">
        <v>128</v>
      </c>
      <c r="E44" s="113"/>
      <c r="F44" s="103" t="s">
        <v>6</v>
      </c>
      <c r="G44" s="114">
        <v>24</v>
      </c>
      <c r="H44" s="114"/>
      <c r="I44" s="17">
        <v>1.62</v>
      </c>
      <c r="J44" s="111">
        <f t="shared" si="6"/>
        <v>38.880000000000003</v>
      </c>
      <c r="K44" s="115">
        <f t="shared" si="22"/>
        <v>38.880000000000003</v>
      </c>
      <c r="L44" s="115"/>
      <c r="M44" s="115">
        <f t="shared" si="19"/>
        <v>9.7200000000000006</v>
      </c>
      <c r="N44" s="115"/>
      <c r="O44" s="115">
        <f t="shared" si="23"/>
        <v>48.6</v>
      </c>
      <c r="P44" s="116"/>
    </row>
    <row r="45" spans="1:16" ht="19.149999999999999" customHeight="1" x14ac:dyDescent="0.25">
      <c r="A45" s="18" t="s">
        <v>183</v>
      </c>
      <c r="B45" s="16" t="s">
        <v>42</v>
      </c>
      <c r="C45" s="103">
        <v>70240</v>
      </c>
      <c r="D45" s="113" t="s">
        <v>129</v>
      </c>
      <c r="E45" s="113"/>
      <c r="F45" s="103" t="s">
        <v>6</v>
      </c>
      <c r="G45" s="114">
        <v>7</v>
      </c>
      <c r="H45" s="114"/>
      <c r="I45" s="17">
        <v>21.52</v>
      </c>
      <c r="J45" s="111">
        <f t="shared" si="6"/>
        <v>150.63999999999999</v>
      </c>
      <c r="K45" s="115">
        <f t="shared" si="22"/>
        <v>150.63999999999999</v>
      </c>
      <c r="L45" s="115"/>
      <c r="M45" s="115">
        <f t="shared" si="19"/>
        <v>37.659999999999997</v>
      </c>
      <c r="N45" s="115"/>
      <c r="O45" s="115">
        <f t="shared" si="23"/>
        <v>188.29999999999998</v>
      </c>
      <c r="P45" s="116"/>
    </row>
    <row r="46" spans="1:16" ht="19.149999999999999" customHeight="1" x14ac:dyDescent="0.25">
      <c r="A46" s="18" t="s">
        <v>184</v>
      </c>
      <c r="B46" s="16" t="s">
        <v>42</v>
      </c>
      <c r="C46" s="103">
        <v>71480</v>
      </c>
      <c r="D46" s="113" t="s">
        <v>130</v>
      </c>
      <c r="E46" s="113"/>
      <c r="F46" s="103" t="s">
        <v>6</v>
      </c>
      <c r="G46" s="114">
        <v>7</v>
      </c>
      <c r="H46" s="114"/>
      <c r="I46" s="17">
        <v>8.57</v>
      </c>
      <c r="J46" s="111">
        <f t="shared" si="6"/>
        <v>59.99</v>
      </c>
      <c r="K46" s="115">
        <f t="shared" si="22"/>
        <v>59.99</v>
      </c>
      <c r="L46" s="115"/>
      <c r="M46" s="115">
        <f t="shared" si="19"/>
        <v>14.99</v>
      </c>
      <c r="N46" s="115"/>
      <c r="O46" s="115">
        <f t="shared" si="23"/>
        <v>74.98</v>
      </c>
      <c r="P46" s="116"/>
    </row>
    <row r="47" spans="1:16" ht="17.45" customHeight="1" x14ac:dyDescent="0.25">
      <c r="A47" s="18" t="s">
        <v>185</v>
      </c>
      <c r="B47" s="16" t="s">
        <v>42</v>
      </c>
      <c r="C47" s="103">
        <v>71510</v>
      </c>
      <c r="D47" s="113" t="s">
        <v>131</v>
      </c>
      <c r="E47" s="113"/>
      <c r="F47" s="103" t="s">
        <v>6</v>
      </c>
      <c r="G47" s="114">
        <v>1</v>
      </c>
      <c r="H47" s="114"/>
      <c r="I47" s="17">
        <v>7.64</v>
      </c>
      <c r="J47" s="111">
        <f t="shared" si="6"/>
        <v>7.64</v>
      </c>
      <c r="K47" s="115">
        <f t="shared" si="22"/>
        <v>7.64</v>
      </c>
      <c r="L47" s="115"/>
      <c r="M47" s="115">
        <f t="shared" si="19"/>
        <v>1.91</v>
      </c>
      <c r="N47" s="115"/>
      <c r="O47" s="115">
        <f t="shared" si="23"/>
        <v>9.5499999999999989</v>
      </c>
      <c r="P47" s="116"/>
    </row>
    <row r="48" spans="1:16" ht="16.899999999999999" customHeight="1" x14ac:dyDescent="0.25">
      <c r="A48" s="18" t="s">
        <v>186</v>
      </c>
      <c r="B48" s="16" t="s">
        <v>42</v>
      </c>
      <c r="C48" s="103">
        <v>71795</v>
      </c>
      <c r="D48" s="113" t="s">
        <v>132</v>
      </c>
      <c r="E48" s="113"/>
      <c r="F48" s="103" t="s">
        <v>6</v>
      </c>
      <c r="G48" s="114">
        <v>8</v>
      </c>
      <c r="H48" s="114"/>
      <c r="I48" s="17">
        <v>15.15</v>
      </c>
      <c r="J48" s="111">
        <f t="shared" si="6"/>
        <v>121.2</v>
      </c>
      <c r="K48" s="115">
        <f t="shared" si="22"/>
        <v>121.2</v>
      </c>
      <c r="L48" s="115"/>
      <c r="M48" s="115">
        <f t="shared" si="19"/>
        <v>30.3</v>
      </c>
      <c r="N48" s="115"/>
      <c r="O48" s="115">
        <f t="shared" si="23"/>
        <v>151.5</v>
      </c>
      <c r="P48" s="116"/>
    </row>
    <row r="49" spans="1:16" ht="16.899999999999999" customHeight="1" x14ac:dyDescent="0.25">
      <c r="A49" s="18" t="s">
        <v>187</v>
      </c>
      <c r="B49" s="16" t="s">
        <v>42</v>
      </c>
      <c r="C49" s="103">
        <v>70204</v>
      </c>
      <c r="D49" s="113" t="s">
        <v>133</v>
      </c>
      <c r="E49" s="113"/>
      <c r="F49" s="103" t="s">
        <v>6</v>
      </c>
      <c r="G49" s="114">
        <v>10</v>
      </c>
      <c r="H49" s="114"/>
      <c r="I49" s="17">
        <v>8.0500000000000007</v>
      </c>
      <c r="J49" s="111">
        <f t="shared" si="6"/>
        <v>80.5</v>
      </c>
      <c r="K49" s="115">
        <f t="shared" si="22"/>
        <v>80.5</v>
      </c>
      <c r="L49" s="115"/>
      <c r="M49" s="115">
        <f t="shared" si="19"/>
        <v>20.12</v>
      </c>
      <c r="N49" s="115"/>
      <c r="O49" s="115">
        <f t="shared" si="23"/>
        <v>100.62</v>
      </c>
      <c r="P49" s="116"/>
    </row>
    <row r="50" spans="1:16" ht="33" customHeight="1" x14ac:dyDescent="0.25">
      <c r="A50" s="18" t="s">
        <v>188</v>
      </c>
      <c r="B50" s="109" t="s">
        <v>62</v>
      </c>
      <c r="C50" s="103">
        <v>11</v>
      </c>
      <c r="D50" s="117" t="s">
        <v>134</v>
      </c>
      <c r="E50" s="117"/>
      <c r="F50" s="103" t="s">
        <v>6</v>
      </c>
      <c r="G50" s="114">
        <v>6</v>
      </c>
      <c r="H50" s="114"/>
      <c r="I50" s="17">
        <f>COMPOSIÇÕES!L66</f>
        <v>708.7</v>
      </c>
      <c r="J50" s="111">
        <f t="shared" si="6"/>
        <v>4252.2</v>
      </c>
      <c r="K50" s="115">
        <f t="shared" si="22"/>
        <v>4252.2</v>
      </c>
      <c r="L50" s="115"/>
      <c r="M50" s="115">
        <f t="shared" si="19"/>
        <v>1063.05</v>
      </c>
      <c r="N50" s="115"/>
      <c r="O50" s="115">
        <f t="shared" si="23"/>
        <v>5315.25</v>
      </c>
      <c r="P50" s="116"/>
    </row>
    <row r="51" spans="1:16" ht="30.6" customHeight="1" x14ac:dyDescent="0.25">
      <c r="A51" s="18" t="s">
        <v>189</v>
      </c>
      <c r="B51" s="16" t="s">
        <v>62</v>
      </c>
      <c r="C51" s="103">
        <v>10</v>
      </c>
      <c r="D51" s="117" t="s">
        <v>140</v>
      </c>
      <c r="E51" s="117"/>
      <c r="F51" s="103" t="s">
        <v>7</v>
      </c>
      <c r="G51" s="114">
        <v>250</v>
      </c>
      <c r="H51" s="114"/>
      <c r="I51" s="17">
        <v>12.948500000000001</v>
      </c>
      <c r="J51" s="111">
        <f t="shared" si="6"/>
        <v>3237.12</v>
      </c>
      <c r="K51" s="115">
        <f t="shared" si="22"/>
        <v>3237.12</v>
      </c>
      <c r="L51" s="115"/>
      <c r="M51" s="115">
        <f t="shared" si="19"/>
        <v>809.28</v>
      </c>
      <c r="N51" s="115"/>
      <c r="O51" s="115">
        <f t="shared" si="23"/>
        <v>4046.3999999999996</v>
      </c>
      <c r="P51" s="116"/>
    </row>
    <row r="52" spans="1:16" ht="48.6" customHeight="1" x14ac:dyDescent="0.25">
      <c r="A52" s="18" t="s">
        <v>190</v>
      </c>
      <c r="B52" s="16" t="s">
        <v>62</v>
      </c>
      <c r="C52" s="100">
        <v>4</v>
      </c>
      <c r="D52" s="113" t="s">
        <v>99</v>
      </c>
      <c r="E52" s="113"/>
      <c r="F52" s="100" t="s">
        <v>6</v>
      </c>
      <c r="G52" s="114">
        <v>235</v>
      </c>
      <c r="H52" s="114"/>
      <c r="I52" s="17">
        <f>COMPOSIÇÕES!L27</f>
        <v>1942.0900000000001</v>
      </c>
      <c r="J52" s="111">
        <f t="shared" si="6"/>
        <v>456391.15</v>
      </c>
      <c r="K52" s="115">
        <f t="shared" si="22"/>
        <v>456391.15</v>
      </c>
      <c r="L52" s="115"/>
      <c r="M52" s="115">
        <f t="shared" si="19"/>
        <v>114097.78</v>
      </c>
      <c r="N52" s="115"/>
      <c r="O52" s="115">
        <f t="shared" si="23"/>
        <v>570488.93000000005</v>
      </c>
      <c r="P52" s="116"/>
    </row>
    <row r="53" spans="1:16" ht="16.899999999999999" customHeight="1" x14ac:dyDescent="0.25">
      <c r="A53" s="18" t="s">
        <v>191</v>
      </c>
      <c r="B53" s="16" t="s">
        <v>42</v>
      </c>
      <c r="C53" s="100">
        <v>72369</v>
      </c>
      <c r="D53" s="113" t="s">
        <v>63</v>
      </c>
      <c r="E53" s="113"/>
      <c r="F53" s="100" t="s">
        <v>6</v>
      </c>
      <c r="G53" s="114">
        <v>1</v>
      </c>
      <c r="H53" s="114"/>
      <c r="I53" s="17">
        <v>128.88</v>
      </c>
      <c r="J53" s="111">
        <f t="shared" si="6"/>
        <v>128.88</v>
      </c>
      <c r="K53" s="115">
        <f t="shared" si="22"/>
        <v>128.88</v>
      </c>
      <c r="L53" s="115"/>
      <c r="M53" s="115">
        <f t="shared" si="19"/>
        <v>32.22</v>
      </c>
      <c r="N53" s="115"/>
      <c r="O53" s="115">
        <f t="shared" si="23"/>
        <v>161.1</v>
      </c>
      <c r="P53" s="116"/>
    </row>
    <row r="54" spans="1:16" ht="117" customHeight="1" x14ac:dyDescent="0.25">
      <c r="A54" s="18" t="s">
        <v>192</v>
      </c>
      <c r="B54" s="16" t="s">
        <v>62</v>
      </c>
      <c r="C54" s="100">
        <v>5</v>
      </c>
      <c r="D54" s="113" t="s">
        <v>216</v>
      </c>
      <c r="E54" s="113"/>
      <c r="F54" s="100" t="s">
        <v>6</v>
      </c>
      <c r="G54" s="114">
        <v>234</v>
      </c>
      <c r="H54" s="114"/>
      <c r="I54" s="17">
        <f>COMPOSIÇÕES!L34</f>
        <v>989.03399999999988</v>
      </c>
      <c r="J54" s="111">
        <f t="shared" si="6"/>
        <v>231433.95</v>
      </c>
      <c r="K54" s="115">
        <f t="shared" ref="K54:K63" si="24">J54</f>
        <v>231433.95</v>
      </c>
      <c r="L54" s="115"/>
      <c r="M54" s="115">
        <f t="shared" si="19"/>
        <v>57858.48</v>
      </c>
      <c r="N54" s="115"/>
      <c r="O54" s="115">
        <f t="shared" ref="O54:O63" si="25">M54+K54</f>
        <v>289292.43</v>
      </c>
      <c r="P54" s="116"/>
    </row>
    <row r="55" spans="1:16" ht="101.25" customHeight="1" x14ac:dyDescent="0.25">
      <c r="A55" s="18" t="s">
        <v>193</v>
      </c>
      <c r="B55" s="16" t="s">
        <v>62</v>
      </c>
      <c r="C55" s="103">
        <v>8</v>
      </c>
      <c r="D55" s="117" t="s">
        <v>117</v>
      </c>
      <c r="E55" s="117"/>
      <c r="F55" s="103" t="s">
        <v>6</v>
      </c>
      <c r="G55" s="114">
        <v>71</v>
      </c>
      <c r="H55" s="114"/>
      <c r="I55" s="17">
        <f>COMPOSIÇÕES!L54</f>
        <v>478.42599999999999</v>
      </c>
      <c r="J55" s="111">
        <f t="shared" si="6"/>
        <v>33968.239999999998</v>
      </c>
      <c r="K55" s="115">
        <f t="shared" si="24"/>
        <v>33968.239999999998</v>
      </c>
      <c r="L55" s="115"/>
      <c r="M55" s="115">
        <f t="shared" si="19"/>
        <v>8492.06</v>
      </c>
      <c r="N55" s="115"/>
      <c r="O55" s="115">
        <f t="shared" si="25"/>
        <v>42460.299999999996</v>
      </c>
      <c r="P55" s="116"/>
    </row>
    <row r="56" spans="1:16" ht="387" customHeight="1" x14ac:dyDescent="0.25">
      <c r="A56" s="18" t="s">
        <v>194</v>
      </c>
      <c r="B56" s="16" t="s">
        <v>62</v>
      </c>
      <c r="C56" s="100">
        <v>6</v>
      </c>
      <c r="D56" s="113" t="s">
        <v>151</v>
      </c>
      <c r="E56" s="113"/>
      <c r="F56" s="100" t="s">
        <v>6</v>
      </c>
      <c r="G56" s="114">
        <v>543</v>
      </c>
      <c r="H56" s="114"/>
      <c r="I56" s="17">
        <f>COMPOSIÇÕES!L41</f>
        <v>1449.1037000000001</v>
      </c>
      <c r="J56" s="111">
        <f t="shared" si="6"/>
        <v>786863.3</v>
      </c>
      <c r="K56" s="115">
        <f t="shared" si="24"/>
        <v>786863.3</v>
      </c>
      <c r="L56" s="115"/>
      <c r="M56" s="115">
        <f t="shared" si="19"/>
        <v>196715.82</v>
      </c>
      <c r="N56" s="115"/>
      <c r="O56" s="115">
        <f t="shared" si="25"/>
        <v>983579.12000000011</v>
      </c>
      <c r="P56" s="116"/>
    </row>
    <row r="57" spans="1:16" ht="33.6" customHeight="1" x14ac:dyDescent="0.25">
      <c r="A57" s="18" t="s">
        <v>195</v>
      </c>
      <c r="B57" s="16" t="s">
        <v>15</v>
      </c>
      <c r="C57" s="110">
        <v>83399</v>
      </c>
      <c r="D57" s="113" t="s">
        <v>64</v>
      </c>
      <c r="E57" s="113"/>
      <c r="F57" s="100" t="s">
        <v>6</v>
      </c>
      <c r="G57" s="114">
        <v>84</v>
      </c>
      <c r="H57" s="114"/>
      <c r="I57" s="17">
        <v>28.43</v>
      </c>
      <c r="J57" s="111">
        <f t="shared" si="6"/>
        <v>2388.12</v>
      </c>
      <c r="K57" s="115">
        <f t="shared" si="24"/>
        <v>2388.12</v>
      </c>
      <c r="L57" s="115"/>
      <c r="M57" s="115">
        <f t="shared" si="19"/>
        <v>597.03</v>
      </c>
      <c r="N57" s="115"/>
      <c r="O57" s="115">
        <f t="shared" si="25"/>
        <v>2985.1499999999996</v>
      </c>
      <c r="P57" s="116"/>
    </row>
    <row r="58" spans="1:16" ht="16.899999999999999" customHeight="1" x14ac:dyDescent="0.25">
      <c r="A58" s="18" t="s">
        <v>196</v>
      </c>
      <c r="B58" s="16" t="s">
        <v>42</v>
      </c>
      <c r="C58" s="100">
        <v>40101</v>
      </c>
      <c r="D58" s="113" t="s">
        <v>65</v>
      </c>
      <c r="E58" s="113"/>
      <c r="F58" s="100" t="s">
        <v>45</v>
      </c>
      <c r="G58" s="114">
        <v>1043.25</v>
      </c>
      <c r="H58" s="114"/>
      <c r="I58" s="17">
        <v>21.04</v>
      </c>
      <c r="J58" s="111">
        <f t="shared" si="6"/>
        <v>21949.98</v>
      </c>
      <c r="K58" s="115">
        <f t="shared" si="24"/>
        <v>21949.98</v>
      </c>
      <c r="L58" s="115"/>
      <c r="M58" s="115">
        <f t="shared" si="19"/>
        <v>5487.49</v>
      </c>
      <c r="N58" s="115"/>
      <c r="O58" s="115">
        <f t="shared" si="25"/>
        <v>27437.47</v>
      </c>
      <c r="P58" s="116"/>
    </row>
    <row r="59" spans="1:16" ht="16.899999999999999" customHeight="1" x14ac:dyDescent="0.25">
      <c r="A59" s="18" t="s">
        <v>197</v>
      </c>
      <c r="B59" s="16" t="s">
        <v>42</v>
      </c>
      <c r="C59" s="100">
        <v>40902</v>
      </c>
      <c r="D59" s="113" t="s">
        <v>66</v>
      </c>
      <c r="E59" s="113"/>
      <c r="F59" s="100" t="s">
        <v>45</v>
      </c>
      <c r="G59" s="114">
        <v>1043.25</v>
      </c>
      <c r="H59" s="114"/>
      <c r="I59" s="17">
        <v>13.94</v>
      </c>
      <c r="J59" s="111">
        <f t="shared" si="6"/>
        <v>14542.9</v>
      </c>
      <c r="K59" s="115">
        <f t="shared" si="24"/>
        <v>14542.9</v>
      </c>
      <c r="L59" s="115"/>
      <c r="M59" s="115">
        <f t="shared" si="19"/>
        <v>3635.72</v>
      </c>
      <c r="N59" s="115"/>
      <c r="O59" s="115">
        <f t="shared" si="25"/>
        <v>18178.62</v>
      </c>
      <c r="P59" s="116"/>
    </row>
    <row r="60" spans="1:16" ht="16.899999999999999" customHeight="1" x14ac:dyDescent="0.25">
      <c r="A60" s="18" t="s">
        <v>198</v>
      </c>
      <c r="B60" s="16" t="s">
        <v>42</v>
      </c>
      <c r="C60" s="100">
        <v>51025</v>
      </c>
      <c r="D60" s="113" t="s">
        <v>108</v>
      </c>
      <c r="E60" s="113"/>
      <c r="F60" s="100" t="s">
        <v>45</v>
      </c>
      <c r="G60" s="114">
        <v>50.15</v>
      </c>
      <c r="H60" s="114"/>
      <c r="I60" s="17">
        <v>307.64</v>
      </c>
      <c r="J60" s="111">
        <f t="shared" si="6"/>
        <v>15428.14</v>
      </c>
      <c r="K60" s="115">
        <f t="shared" si="24"/>
        <v>15428.14</v>
      </c>
      <c r="L60" s="115"/>
      <c r="M60" s="115">
        <f t="shared" si="19"/>
        <v>3857.03</v>
      </c>
      <c r="N60" s="115"/>
      <c r="O60" s="115">
        <f t="shared" si="25"/>
        <v>19285.169999999998</v>
      </c>
      <c r="P60" s="116"/>
    </row>
    <row r="61" spans="1:16" ht="16.899999999999999" customHeight="1" x14ac:dyDescent="0.25">
      <c r="A61" s="18" t="s">
        <v>199</v>
      </c>
      <c r="B61" s="16" t="s">
        <v>42</v>
      </c>
      <c r="C61" s="100">
        <v>51055</v>
      </c>
      <c r="D61" s="113" t="s">
        <v>109</v>
      </c>
      <c r="E61" s="113"/>
      <c r="F61" s="100" t="s">
        <v>45</v>
      </c>
      <c r="G61" s="114">
        <v>50.15</v>
      </c>
      <c r="H61" s="114"/>
      <c r="I61" s="17">
        <v>29.4</v>
      </c>
      <c r="J61" s="111">
        <f t="shared" si="6"/>
        <v>1474.41</v>
      </c>
      <c r="K61" s="115">
        <f t="shared" si="24"/>
        <v>1474.41</v>
      </c>
      <c r="L61" s="115"/>
      <c r="M61" s="115">
        <f t="shared" si="19"/>
        <v>368.6</v>
      </c>
      <c r="N61" s="115"/>
      <c r="O61" s="115">
        <f t="shared" si="25"/>
        <v>1843.0100000000002</v>
      </c>
      <c r="P61" s="116"/>
    </row>
    <row r="62" spans="1:16" ht="20.45" customHeight="1" x14ac:dyDescent="0.25">
      <c r="A62" s="18" t="s">
        <v>200</v>
      </c>
      <c r="B62" s="16" t="s">
        <v>42</v>
      </c>
      <c r="C62" s="104">
        <v>270501</v>
      </c>
      <c r="D62" s="117" t="s">
        <v>144</v>
      </c>
      <c r="E62" s="117"/>
      <c r="F62" s="104" t="s">
        <v>55</v>
      </c>
      <c r="G62" s="114">
        <v>7965</v>
      </c>
      <c r="H62" s="114"/>
      <c r="I62" s="17">
        <v>1.76</v>
      </c>
      <c r="J62" s="111">
        <f t="shared" si="6"/>
        <v>14018.4</v>
      </c>
      <c r="K62" s="115">
        <f t="shared" si="24"/>
        <v>14018.4</v>
      </c>
      <c r="L62" s="115"/>
      <c r="M62" s="115">
        <f t="shared" si="19"/>
        <v>3504.6</v>
      </c>
      <c r="N62" s="115"/>
      <c r="O62" s="115">
        <f t="shared" si="25"/>
        <v>17523</v>
      </c>
      <c r="P62" s="116"/>
    </row>
    <row r="63" spans="1:16" ht="45" customHeight="1" x14ac:dyDescent="0.25">
      <c r="A63" s="18" t="s">
        <v>201</v>
      </c>
      <c r="B63" s="16" t="s">
        <v>62</v>
      </c>
      <c r="C63" s="100">
        <v>7</v>
      </c>
      <c r="D63" s="117" t="s">
        <v>103</v>
      </c>
      <c r="E63" s="117"/>
      <c r="F63" s="100" t="s">
        <v>6</v>
      </c>
      <c r="G63" s="114">
        <v>268</v>
      </c>
      <c r="H63" s="114"/>
      <c r="I63" s="17">
        <v>53.188000000000009</v>
      </c>
      <c r="J63" s="111">
        <f t="shared" si="6"/>
        <v>14254.38</v>
      </c>
      <c r="K63" s="115">
        <f t="shared" si="24"/>
        <v>14254.38</v>
      </c>
      <c r="L63" s="115"/>
      <c r="M63" s="115">
        <f t="shared" si="19"/>
        <v>3563.59</v>
      </c>
      <c r="N63" s="115"/>
      <c r="O63" s="115">
        <f t="shared" si="25"/>
        <v>17817.97</v>
      </c>
      <c r="P63" s="116"/>
    </row>
    <row r="64" spans="1:16" ht="19.149999999999999" customHeight="1" x14ac:dyDescent="0.25">
      <c r="A64" s="118" t="s">
        <v>202</v>
      </c>
      <c r="B64" s="119"/>
      <c r="C64" s="119"/>
      <c r="D64" s="119"/>
      <c r="E64" s="119"/>
      <c r="F64" s="119"/>
      <c r="G64" s="119"/>
      <c r="H64" s="119"/>
      <c r="I64" s="119"/>
      <c r="J64" s="119"/>
      <c r="K64" s="120">
        <f>SUM(K65:L73)</f>
        <v>198766.12000000002</v>
      </c>
      <c r="L64" s="120"/>
      <c r="M64" s="120">
        <f t="shared" ref="M64" si="26">SUM(M65:N73)</f>
        <v>49691.520000000004</v>
      </c>
      <c r="N64" s="120"/>
      <c r="O64" s="120">
        <f t="shared" ref="O64" si="27">SUM(O65:P73)</f>
        <v>248457.64</v>
      </c>
      <c r="P64" s="120"/>
    </row>
    <row r="65" spans="1:16" ht="78.599999999999994" customHeight="1" x14ac:dyDescent="0.25">
      <c r="A65" s="18" t="s">
        <v>203</v>
      </c>
      <c r="B65" s="16" t="s">
        <v>62</v>
      </c>
      <c r="C65" s="103">
        <v>8</v>
      </c>
      <c r="D65" s="117" t="s">
        <v>117</v>
      </c>
      <c r="E65" s="117"/>
      <c r="F65" s="103" t="s">
        <v>6</v>
      </c>
      <c r="G65" s="114">
        <v>96</v>
      </c>
      <c r="H65" s="114"/>
      <c r="I65" s="17">
        <f>COMPOSIÇÕES!L54</f>
        <v>478.42599999999999</v>
      </c>
      <c r="J65" s="111">
        <f t="shared" si="6"/>
        <v>45928.89</v>
      </c>
      <c r="K65" s="115">
        <f t="shared" ref="K65:K67" si="28">J65</f>
        <v>45928.89</v>
      </c>
      <c r="L65" s="115"/>
      <c r="M65" s="115">
        <f t="shared" ref="M65" si="29">TRUNC(K65*0.25,2)</f>
        <v>11482.22</v>
      </c>
      <c r="N65" s="115"/>
      <c r="O65" s="115">
        <f t="shared" ref="O65:O67" si="30">M65+K65</f>
        <v>57411.11</v>
      </c>
      <c r="P65" s="116"/>
    </row>
    <row r="66" spans="1:16" ht="16.899999999999999" customHeight="1" x14ac:dyDescent="0.25">
      <c r="A66" s="18" t="s">
        <v>204</v>
      </c>
      <c r="B66" s="16" t="s">
        <v>42</v>
      </c>
      <c r="C66" s="103">
        <v>71841</v>
      </c>
      <c r="D66" s="113" t="s">
        <v>47</v>
      </c>
      <c r="E66" s="113"/>
      <c r="F66" s="103" t="s">
        <v>6</v>
      </c>
      <c r="G66" s="114">
        <v>192</v>
      </c>
      <c r="H66" s="114"/>
      <c r="I66" s="17">
        <v>6.13</v>
      </c>
      <c r="J66" s="111">
        <f t="shared" si="6"/>
        <v>1176.96</v>
      </c>
      <c r="K66" s="115">
        <f t="shared" si="28"/>
        <v>1176.96</v>
      </c>
      <c r="L66" s="115"/>
      <c r="M66" s="115">
        <f t="shared" ref="M66:M73" si="31">TRUNC(K66*0.25,2)</f>
        <v>294.24</v>
      </c>
      <c r="N66" s="115"/>
      <c r="O66" s="115">
        <f t="shared" si="30"/>
        <v>1471.2</v>
      </c>
      <c r="P66" s="116"/>
    </row>
    <row r="67" spans="1:16" ht="16.899999999999999" customHeight="1" x14ac:dyDescent="0.25">
      <c r="A67" s="18" t="s">
        <v>205</v>
      </c>
      <c r="B67" s="16" t="s">
        <v>42</v>
      </c>
      <c r="C67" s="104">
        <v>71016</v>
      </c>
      <c r="D67" s="113" t="s">
        <v>48</v>
      </c>
      <c r="E67" s="113"/>
      <c r="F67" s="104" t="s">
        <v>6</v>
      </c>
      <c r="G67" s="114">
        <v>192</v>
      </c>
      <c r="H67" s="114"/>
      <c r="I67" s="17">
        <v>13.33</v>
      </c>
      <c r="J67" s="111">
        <f t="shared" si="6"/>
        <v>2559.36</v>
      </c>
      <c r="K67" s="115">
        <f t="shared" si="28"/>
        <v>2559.36</v>
      </c>
      <c r="L67" s="115"/>
      <c r="M67" s="115">
        <f t="shared" si="31"/>
        <v>639.84</v>
      </c>
      <c r="N67" s="115"/>
      <c r="O67" s="115">
        <f t="shared" si="30"/>
        <v>3199.2000000000003</v>
      </c>
      <c r="P67" s="116"/>
    </row>
    <row r="68" spans="1:16" ht="45" customHeight="1" x14ac:dyDescent="0.25">
      <c r="A68" s="18" t="s">
        <v>206</v>
      </c>
      <c r="B68" s="16" t="s">
        <v>62</v>
      </c>
      <c r="C68" s="103">
        <v>7</v>
      </c>
      <c r="D68" s="117" t="s">
        <v>103</v>
      </c>
      <c r="E68" s="117"/>
      <c r="F68" s="103" t="s">
        <v>6</v>
      </c>
      <c r="G68" s="114">
        <v>80</v>
      </c>
      <c r="H68" s="114"/>
      <c r="I68" s="17">
        <v>53.188000000000009</v>
      </c>
      <c r="J68" s="111">
        <f t="shared" si="6"/>
        <v>4255.04</v>
      </c>
      <c r="K68" s="115">
        <f t="shared" ref="K68:K73" si="32">J68</f>
        <v>4255.04</v>
      </c>
      <c r="L68" s="115"/>
      <c r="M68" s="115">
        <f t="shared" si="31"/>
        <v>1063.76</v>
      </c>
      <c r="N68" s="115"/>
      <c r="O68" s="115">
        <f t="shared" ref="O68:O73" si="33">M68+K68</f>
        <v>5318.8</v>
      </c>
      <c r="P68" s="116"/>
    </row>
    <row r="69" spans="1:16" ht="367.15" customHeight="1" x14ac:dyDescent="0.25">
      <c r="A69" s="18" t="s">
        <v>207</v>
      </c>
      <c r="B69" s="16" t="s">
        <v>62</v>
      </c>
      <c r="C69" s="103">
        <v>6</v>
      </c>
      <c r="D69" s="113" t="s">
        <v>151</v>
      </c>
      <c r="E69" s="113"/>
      <c r="F69" s="103" t="s">
        <v>6</v>
      </c>
      <c r="G69" s="114">
        <v>96</v>
      </c>
      <c r="H69" s="114"/>
      <c r="I69" s="17">
        <f>COMPOSIÇÕES!L41</f>
        <v>1449.1037000000001</v>
      </c>
      <c r="J69" s="111">
        <f t="shared" si="6"/>
        <v>139113.95000000001</v>
      </c>
      <c r="K69" s="115">
        <f t="shared" si="32"/>
        <v>139113.95000000001</v>
      </c>
      <c r="L69" s="115"/>
      <c r="M69" s="115">
        <f t="shared" si="31"/>
        <v>34778.480000000003</v>
      </c>
      <c r="N69" s="115"/>
      <c r="O69" s="115">
        <f t="shared" si="33"/>
        <v>173892.43000000002</v>
      </c>
      <c r="P69" s="116"/>
    </row>
    <row r="70" spans="1:16" ht="16.899999999999999" customHeight="1" x14ac:dyDescent="0.25">
      <c r="A70" s="18" t="s">
        <v>208</v>
      </c>
      <c r="B70" s="16" t="s">
        <v>42</v>
      </c>
      <c r="C70" s="103">
        <v>70581</v>
      </c>
      <c r="D70" s="113" t="s">
        <v>52</v>
      </c>
      <c r="E70" s="113"/>
      <c r="F70" s="103" t="s">
        <v>7</v>
      </c>
      <c r="G70" s="114">
        <v>1000</v>
      </c>
      <c r="H70" s="114"/>
      <c r="I70" s="17">
        <v>2.6</v>
      </c>
      <c r="J70" s="111">
        <f t="shared" si="6"/>
        <v>2600</v>
      </c>
      <c r="K70" s="115">
        <f t="shared" si="32"/>
        <v>2600</v>
      </c>
      <c r="L70" s="115"/>
      <c r="M70" s="115">
        <f t="shared" si="31"/>
        <v>650</v>
      </c>
      <c r="N70" s="115"/>
      <c r="O70" s="115">
        <f t="shared" si="33"/>
        <v>3250</v>
      </c>
      <c r="P70" s="116"/>
    </row>
    <row r="71" spans="1:16" ht="33.6" customHeight="1" x14ac:dyDescent="0.25">
      <c r="A71" s="18" t="s">
        <v>209</v>
      </c>
      <c r="B71" s="109" t="s">
        <v>15</v>
      </c>
      <c r="C71" s="103">
        <v>83399</v>
      </c>
      <c r="D71" s="113" t="s">
        <v>64</v>
      </c>
      <c r="E71" s="113"/>
      <c r="F71" s="103" t="s">
        <v>6</v>
      </c>
      <c r="G71" s="114">
        <v>96</v>
      </c>
      <c r="H71" s="114"/>
      <c r="I71" s="17">
        <v>28.43</v>
      </c>
      <c r="J71" s="111">
        <f t="shared" si="6"/>
        <v>2729.28</v>
      </c>
      <c r="K71" s="115">
        <f t="shared" si="32"/>
        <v>2729.28</v>
      </c>
      <c r="L71" s="115"/>
      <c r="M71" s="115">
        <f t="shared" si="31"/>
        <v>682.32</v>
      </c>
      <c r="N71" s="115"/>
      <c r="O71" s="115">
        <f t="shared" si="33"/>
        <v>3411.6000000000004</v>
      </c>
      <c r="P71" s="116"/>
    </row>
    <row r="72" spans="1:16" ht="15.75" x14ac:dyDescent="0.25">
      <c r="A72" s="18" t="s">
        <v>210</v>
      </c>
      <c r="B72" s="16" t="s">
        <v>42</v>
      </c>
      <c r="C72" s="103">
        <v>71331</v>
      </c>
      <c r="D72" s="113" t="s">
        <v>41</v>
      </c>
      <c r="E72" s="113"/>
      <c r="F72" s="103" t="s">
        <v>6</v>
      </c>
      <c r="G72" s="114">
        <v>16</v>
      </c>
      <c r="H72" s="114"/>
      <c r="I72" s="17">
        <v>13.62</v>
      </c>
      <c r="J72" s="111">
        <f t="shared" si="6"/>
        <v>217.92</v>
      </c>
      <c r="K72" s="115">
        <f t="shared" si="32"/>
        <v>217.92</v>
      </c>
      <c r="L72" s="115"/>
      <c r="M72" s="115">
        <f t="shared" si="31"/>
        <v>54.48</v>
      </c>
      <c r="N72" s="115"/>
      <c r="O72" s="115">
        <f t="shared" si="33"/>
        <v>272.39999999999998</v>
      </c>
      <c r="P72" s="116"/>
    </row>
    <row r="73" spans="1:16" ht="15.75" x14ac:dyDescent="0.25">
      <c r="A73" s="18" t="s">
        <v>211</v>
      </c>
      <c r="B73" s="16" t="s">
        <v>42</v>
      </c>
      <c r="C73" s="103">
        <v>71321</v>
      </c>
      <c r="D73" s="113" t="s">
        <v>54</v>
      </c>
      <c r="E73" s="113"/>
      <c r="F73" s="103" t="s">
        <v>6</v>
      </c>
      <c r="G73" s="114">
        <v>8</v>
      </c>
      <c r="H73" s="114"/>
      <c r="I73" s="17">
        <v>23.09</v>
      </c>
      <c r="J73" s="111">
        <f t="shared" si="6"/>
        <v>184.72</v>
      </c>
      <c r="K73" s="115">
        <f t="shared" si="32"/>
        <v>184.72</v>
      </c>
      <c r="L73" s="115"/>
      <c r="M73" s="115">
        <f t="shared" si="31"/>
        <v>46.18</v>
      </c>
      <c r="N73" s="115"/>
      <c r="O73" s="115">
        <f t="shared" si="33"/>
        <v>230.9</v>
      </c>
      <c r="P73" s="116"/>
    </row>
  </sheetData>
  <mergeCells count="333">
    <mergeCell ref="F3:L3"/>
    <mergeCell ref="D67:E67"/>
    <mergeCell ref="G67:H67"/>
    <mergeCell ref="K67:L67"/>
    <mergeCell ref="M67:N67"/>
    <mergeCell ref="O67:P67"/>
    <mergeCell ref="D61:E61"/>
    <mergeCell ref="G61:H61"/>
    <mergeCell ref="K61:L61"/>
    <mergeCell ref="M61:N61"/>
    <mergeCell ref="O61:P61"/>
    <mergeCell ref="D63:E63"/>
    <mergeCell ref="G63:H63"/>
    <mergeCell ref="K63:L63"/>
    <mergeCell ref="M63:N63"/>
    <mergeCell ref="O63:P63"/>
    <mergeCell ref="D62:E62"/>
    <mergeCell ref="G62:H62"/>
    <mergeCell ref="K62:L62"/>
    <mergeCell ref="M62:N62"/>
    <mergeCell ref="O62:P62"/>
    <mergeCell ref="D59:E59"/>
    <mergeCell ref="G59:H59"/>
    <mergeCell ref="K59:L59"/>
    <mergeCell ref="M59:N59"/>
    <mergeCell ref="O59:P59"/>
    <mergeCell ref="D60:E60"/>
    <mergeCell ref="G60:H60"/>
    <mergeCell ref="K60:L60"/>
    <mergeCell ref="M60:N60"/>
    <mergeCell ref="O60:P60"/>
    <mergeCell ref="D57:E57"/>
    <mergeCell ref="G57:H57"/>
    <mergeCell ref="K57:L57"/>
    <mergeCell ref="M57:N57"/>
    <mergeCell ref="O57:P57"/>
    <mergeCell ref="D58:E58"/>
    <mergeCell ref="G58:H58"/>
    <mergeCell ref="K58:L58"/>
    <mergeCell ref="M58:N58"/>
    <mergeCell ref="O58:P58"/>
    <mergeCell ref="D56:E56"/>
    <mergeCell ref="G56:H56"/>
    <mergeCell ref="K56:L56"/>
    <mergeCell ref="M56:N56"/>
    <mergeCell ref="O56:P56"/>
    <mergeCell ref="D55:E55"/>
    <mergeCell ref="G55:H55"/>
    <mergeCell ref="K55:L55"/>
    <mergeCell ref="M55:N55"/>
    <mergeCell ref="O55:P55"/>
    <mergeCell ref="D53:E53"/>
    <mergeCell ref="G53:H53"/>
    <mergeCell ref="K53:L53"/>
    <mergeCell ref="M53:N53"/>
    <mergeCell ref="O53:P53"/>
    <mergeCell ref="D54:E54"/>
    <mergeCell ref="G54:H54"/>
    <mergeCell ref="K54:L54"/>
    <mergeCell ref="M54:N54"/>
    <mergeCell ref="O54:P54"/>
    <mergeCell ref="D52:E52"/>
    <mergeCell ref="G52:H52"/>
    <mergeCell ref="K52:L52"/>
    <mergeCell ref="M52:N52"/>
    <mergeCell ref="O52:P52"/>
    <mergeCell ref="D40:E40"/>
    <mergeCell ref="G40:H40"/>
    <mergeCell ref="K40:L40"/>
    <mergeCell ref="M40:N40"/>
    <mergeCell ref="O40:P40"/>
    <mergeCell ref="D41:E41"/>
    <mergeCell ref="G41:H41"/>
    <mergeCell ref="K41:L41"/>
    <mergeCell ref="M41:N41"/>
    <mergeCell ref="O41:P41"/>
    <mergeCell ref="D42:E42"/>
    <mergeCell ref="G42:H42"/>
    <mergeCell ref="K42:L42"/>
    <mergeCell ref="M42:N42"/>
    <mergeCell ref="O42:P42"/>
    <mergeCell ref="D43:E43"/>
    <mergeCell ref="G43:H43"/>
    <mergeCell ref="K43:L43"/>
    <mergeCell ref="M43:N43"/>
    <mergeCell ref="D38:E38"/>
    <mergeCell ref="G38:H38"/>
    <mergeCell ref="K38:L38"/>
    <mergeCell ref="M38:N38"/>
    <mergeCell ref="O38:P38"/>
    <mergeCell ref="D39:E39"/>
    <mergeCell ref="G39:H39"/>
    <mergeCell ref="K39:L39"/>
    <mergeCell ref="M39:N39"/>
    <mergeCell ref="O39:P39"/>
    <mergeCell ref="D36:E36"/>
    <mergeCell ref="G36:H36"/>
    <mergeCell ref="K36:L36"/>
    <mergeCell ref="M36:N36"/>
    <mergeCell ref="O36:P36"/>
    <mergeCell ref="D37:E37"/>
    <mergeCell ref="G37:H37"/>
    <mergeCell ref="K37:L37"/>
    <mergeCell ref="M37:N37"/>
    <mergeCell ref="O37:P37"/>
    <mergeCell ref="D34:E34"/>
    <mergeCell ref="G34:H34"/>
    <mergeCell ref="K34:L34"/>
    <mergeCell ref="M34:N34"/>
    <mergeCell ref="O34:P34"/>
    <mergeCell ref="D35:E35"/>
    <mergeCell ref="G35:H35"/>
    <mergeCell ref="K35:L35"/>
    <mergeCell ref="M35:N35"/>
    <mergeCell ref="O35:P35"/>
    <mergeCell ref="D32:E32"/>
    <mergeCell ref="G32:H32"/>
    <mergeCell ref="K32:L32"/>
    <mergeCell ref="M32:N32"/>
    <mergeCell ref="O32:P32"/>
    <mergeCell ref="D33:E33"/>
    <mergeCell ref="G33:H33"/>
    <mergeCell ref="K33:L33"/>
    <mergeCell ref="M33:N33"/>
    <mergeCell ref="O33:P33"/>
    <mergeCell ref="D30:E30"/>
    <mergeCell ref="G30:H30"/>
    <mergeCell ref="K30:L30"/>
    <mergeCell ref="M30:N30"/>
    <mergeCell ref="O30:P30"/>
    <mergeCell ref="D31:E31"/>
    <mergeCell ref="G31:H31"/>
    <mergeCell ref="K31:L31"/>
    <mergeCell ref="M31:N31"/>
    <mergeCell ref="O31:P31"/>
    <mergeCell ref="D28:E28"/>
    <mergeCell ref="G28:H28"/>
    <mergeCell ref="K28:L28"/>
    <mergeCell ref="M28:N28"/>
    <mergeCell ref="O28:P28"/>
    <mergeCell ref="D29:E29"/>
    <mergeCell ref="G29:H29"/>
    <mergeCell ref="K29:L29"/>
    <mergeCell ref="M29:N29"/>
    <mergeCell ref="O29:P29"/>
    <mergeCell ref="D26:E26"/>
    <mergeCell ref="G26:H26"/>
    <mergeCell ref="K26:L26"/>
    <mergeCell ref="M26:N26"/>
    <mergeCell ref="O26:P26"/>
    <mergeCell ref="D27:E27"/>
    <mergeCell ref="G27:H27"/>
    <mergeCell ref="K27:L27"/>
    <mergeCell ref="M27:N27"/>
    <mergeCell ref="O27:P27"/>
    <mergeCell ref="D24:E24"/>
    <mergeCell ref="G24:H24"/>
    <mergeCell ref="K24:L24"/>
    <mergeCell ref="M24:N24"/>
    <mergeCell ref="O24:P24"/>
    <mergeCell ref="D25:E25"/>
    <mergeCell ref="G25:H25"/>
    <mergeCell ref="K25:L25"/>
    <mergeCell ref="M25:N25"/>
    <mergeCell ref="O25:P25"/>
    <mergeCell ref="M20:N20"/>
    <mergeCell ref="O20:P20"/>
    <mergeCell ref="D23:E23"/>
    <mergeCell ref="G23:H23"/>
    <mergeCell ref="K23:L23"/>
    <mergeCell ref="M23:N23"/>
    <mergeCell ref="O23:P23"/>
    <mergeCell ref="D22:E22"/>
    <mergeCell ref="G22:H22"/>
    <mergeCell ref="K22:L22"/>
    <mergeCell ref="M22:N22"/>
    <mergeCell ref="O22:P22"/>
    <mergeCell ref="A5:P5"/>
    <mergeCell ref="M6:N6"/>
    <mergeCell ref="O6:P6"/>
    <mergeCell ref="D6:E6"/>
    <mergeCell ref="G6:H6"/>
    <mergeCell ref="K6:L6"/>
    <mergeCell ref="A7:P7"/>
    <mergeCell ref="A8:J8"/>
    <mergeCell ref="K8:L8"/>
    <mergeCell ref="M8:N8"/>
    <mergeCell ref="O8:P8"/>
    <mergeCell ref="O10:P10"/>
    <mergeCell ref="A9:J9"/>
    <mergeCell ref="K9:L9"/>
    <mergeCell ref="M9:N9"/>
    <mergeCell ref="O9:P9"/>
    <mergeCell ref="D10:E10"/>
    <mergeCell ref="G10:H10"/>
    <mergeCell ref="K10:L10"/>
    <mergeCell ref="M10:N10"/>
    <mergeCell ref="A64:J64"/>
    <mergeCell ref="K64:L64"/>
    <mergeCell ref="A17:J17"/>
    <mergeCell ref="K17:L17"/>
    <mergeCell ref="M17:N17"/>
    <mergeCell ref="O17:P17"/>
    <mergeCell ref="D18:E18"/>
    <mergeCell ref="G18:H18"/>
    <mergeCell ref="K18:L18"/>
    <mergeCell ref="M18:N18"/>
    <mergeCell ref="O18:P18"/>
    <mergeCell ref="D19:E19"/>
    <mergeCell ref="G19:H19"/>
    <mergeCell ref="K19:L19"/>
    <mergeCell ref="M19:N19"/>
    <mergeCell ref="O19:P19"/>
    <mergeCell ref="D21:E21"/>
    <mergeCell ref="G21:H21"/>
    <mergeCell ref="K21:L21"/>
    <mergeCell ref="M21:N21"/>
    <mergeCell ref="O21:P21"/>
    <mergeCell ref="D20:E20"/>
    <mergeCell ref="G20:H20"/>
    <mergeCell ref="K20:L20"/>
    <mergeCell ref="D73:E73"/>
    <mergeCell ref="G73:H73"/>
    <mergeCell ref="K73:L73"/>
    <mergeCell ref="M73:N73"/>
    <mergeCell ref="O73:P73"/>
    <mergeCell ref="D69:E69"/>
    <mergeCell ref="G69:H69"/>
    <mergeCell ref="K69:L69"/>
    <mergeCell ref="M69:N69"/>
    <mergeCell ref="O69:P69"/>
    <mergeCell ref="D70:E70"/>
    <mergeCell ref="G70:H70"/>
    <mergeCell ref="K70:L70"/>
    <mergeCell ref="M70:N70"/>
    <mergeCell ref="O70:P70"/>
    <mergeCell ref="O68:P68"/>
    <mergeCell ref="D66:E66"/>
    <mergeCell ref="G66:H66"/>
    <mergeCell ref="K66:L66"/>
    <mergeCell ref="M66:N66"/>
    <mergeCell ref="O66:P66"/>
    <mergeCell ref="M64:N64"/>
    <mergeCell ref="O64:P64"/>
    <mergeCell ref="D72:E72"/>
    <mergeCell ref="G72:H72"/>
    <mergeCell ref="K72:L72"/>
    <mergeCell ref="M72:N72"/>
    <mergeCell ref="O72:P72"/>
    <mergeCell ref="D65:E65"/>
    <mergeCell ref="G65:H65"/>
    <mergeCell ref="K65:L65"/>
    <mergeCell ref="M65:N65"/>
    <mergeCell ref="O65:P65"/>
    <mergeCell ref="D71:E71"/>
    <mergeCell ref="G71:H71"/>
    <mergeCell ref="K71:L71"/>
    <mergeCell ref="M71:N71"/>
    <mergeCell ref="O71:P71"/>
    <mergeCell ref="D68:E68"/>
    <mergeCell ref="O43:P43"/>
    <mergeCell ref="D44:E44"/>
    <mergeCell ref="G44:H44"/>
    <mergeCell ref="K44:L44"/>
    <mergeCell ref="M44:N44"/>
    <mergeCell ref="O44:P44"/>
    <mergeCell ref="G68:H68"/>
    <mergeCell ref="K68:L68"/>
    <mergeCell ref="M68:N68"/>
    <mergeCell ref="D45:E45"/>
    <mergeCell ref="G45:H45"/>
    <mergeCell ref="K45:L45"/>
    <mergeCell ref="M45:N45"/>
    <mergeCell ref="O45:P45"/>
    <mergeCell ref="D46:E46"/>
    <mergeCell ref="G46:H46"/>
    <mergeCell ref="K46:L46"/>
    <mergeCell ref="M46:N46"/>
    <mergeCell ref="O46:P46"/>
    <mergeCell ref="D47:E47"/>
    <mergeCell ref="G47:H47"/>
    <mergeCell ref="K47:L47"/>
    <mergeCell ref="M47:N47"/>
    <mergeCell ref="O47:P47"/>
    <mergeCell ref="D50:E50"/>
    <mergeCell ref="G50:H50"/>
    <mergeCell ref="K50:L50"/>
    <mergeCell ref="M50:N50"/>
    <mergeCell ref="O50:P50"/>
    <mergeCell ref="D48:E48"/>
    <mergeCell ref="G48:H48"/>
    <mergeCell ref="K48:L48"/>
    <mergeCell ref="M48:N48"/>
    <mergeCell ref="O48:P48"/>
    <mergeCell ref="D49:E49"/>
    <mergeCell ref="G49:H49"/>
    <mergeCell ref="K49:L49"/>
    <mergeCell ref="M49:N49"/>
    <mergeCell ref="O49:P49"/>
    <mergeCell ref="D51:E51"/>
    <mergeCell ref="G51:H51"/>
    <mergeCell ref="K51:L51"/>
    <mergeCell ref="M51:N51"/>
    <mergeCell ref="O51:P51"/>
    <mergeCell ref="A11:J11"/>
    <mergeCell ref="K11:L11"/>
    <mergeCell ref="M11:N11"/>
    <mergeCell ref="O11:P11"/>
    <mergeCell ref="D12:E12"/>
    <mergeCell ref="G12:H12"/>
    <mergeCell ref="K12:L12"/>
    <mergeCell ref="M12:N12"/>
    <mergeCell ref="O12:P12"/>
    <mergeCell ref="D13:E13"/>
    <mergeCell ref="G13:H13"/>
    <mergeCell ref="K13:L13"/>
    <mergeCell ref="M13:N13"/>
    <mergeCell ref="O13:P13"/>
    <mergeCell ref="D14:E14"/>
    <mergeCell ref="G14:H14"/>
    <mergeCell ref="K14:L14"/>
    <mergeCell ref="M14:N14"/>
    <mergeCell ref="O14:P14"/>
    <mergeCell ref="D15:E15"/>
    <mergeCell ref="G15:H15"/>
    <mergeCell ref="K15:L15"/>
    <mergeCell ref="M15:N15"/>
    <mergeCell ref="O15:P15"/>
    <mergeCell ref="D16:E16"/>
    <mergeCell ref="G16:H16"/>
    <mergeCell ref="K16:L16"/>
    <mergeCell ref="M16:N16"/>
    <mergeCell ref="O16:P16"/>
  </mergeCells>
  <phoneticPr fontId="33" type="noConversion"/>
  <pageMargins left="0.25" right="0.25" top="0.75" bottom="0.75" header="0.3" footer="0.3"/>
  <pageSetup paperSize="9" scale="62" fitToHeight="0" orientation="landscape" r:id="rId1"/>
  <headerFooter>
    <oddFooter>&amp;R&amp;P / &amp;N</oddFooter>
  </headerFooter>
  <colBreaks count="1" manualBreakCount="1">
    <brk id="14" max="1048575" man="1"/>
  </colBreaks>
  <drawing r:id="rId2"/>
  <legacyDrawing r:id="rId3"/>
  <oleObjects>
    <mc:AlternateContent xmlns:mc="http://schemas.openxmlformats.org/markup-compatibility/2006">
      <mc:Choice Requires="x14">
        <oleObject progId="Paint.Picture" shapeId="4097" r:id="rId4">
          <objectPr defaultSize="0" autoPict="0" r:id="rId5">
            <anchor moveWithCells="1">
              <from>
                <xdr:col>1</xdr:col>
                <xdr:colOff>781050</xdr:colOff>
                <xdr:row>0</xdr:row>
                <xdr:rowOff>104775</xdr:rowOff>
              </from>
              <to>
                <xdr:col>3</xdr:col>
                <xdr:colOff>123825</xdr:colOff>
                <xdr:row>2</xdr:row>
                <xdr:rowOff>428625</xdr:rowOff>
              </to>
            </anchor>
          </objectPr>
        </oleObject>
      </mc:Choice>
      <mc:Fallback>
        <oleObject progId="Paint.Picture" shapeId="409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4">
    <tabColor rgb="FFFFFF00"/>
    <pageSetUpPr fitToPage="1"/>
  </sheetPr>
  <dimension ref="A1:U66"/>
  <sheetViews>
    <sheetView showGridLines="0" view="pageBreakPreview" zoomScaleNormal="100" zoomScaleSheetLayoutView="100" workbookViewId="0">
      <selection activeCell="F3" sqref="F3:L3"/>
    </sheetView>
  </sheetViews>
  <sheetFormatPr defaultRowHeight="12.75" x14ac:dyDescent="0.2"/>
  <cols>
    <col min="1" max="1" width="10.5703125" style="2" customWidth="1"/>
    <col min="2" max="2" width="8.85546875" style="2"/>
    <col min="3" max="3" width="15.140625" style="68" customWidth="1"/>
    <col min="4" max="4" width="8.85546875" style="68" customWidth="1"/>
    <col min="5" max="5" width="4" style="68" customWidth="1"/>
    <col min="6" max="7" width="8.85546875" style="68"/>
    <col min="8" max="8" width="30.140625" style="68" customWidth="1"/>
    <col min="9" max="10" width="8.85546875" style="2"/>
    <col min="11" max="11" width="13.28515625" style="15" customWidth="1"/>
    <col min="12" max="12" width="13.42578125" style="15" customWidth="1"/>
    <col min="13" max="260" width="8.85546875" style="2"/>
    <col min="261" max="261" width="13.28515625" style="2" customWidth="1"/>
    <col min="262" max="262" width="13.42578125" style="2" customWidth="1"/>
    <col min="263" max="516" width="8.85546875" style="2"/>
    <col min="517" max="517" width="13.28515625" style="2" customWidth="1"/>
    <col min="518" max="518" width="13.42578125" style="2" customWidth="1"/>
    <col min="519" max="772" width="8.85546875" style="2"/>
    <col min="773" max="773" width="13.28515625" style="2" customWidth="1"/>
    <col min="774" max="774" width="13.42578125" style="2" customWidth="1"/>
    <col min="775" max="1028" width="8.85546875" style="2"/>
    <col min="1029" max="1029" width="13.28515625" style="2" customWidth="1"/>
    <col min="1030" max="1030" width="13.42578125" style="2" customWidth="1"/>
    <col min="1031" max="1284" width="8.85546875" style="2"/>
    <col min="1285" max="1285" width="13.28515625" style="2" customWidth="1"/>
    <col min="1286" max="1286" width="13.42578125" style="2" customWidth="1"/>
    <col min="1287" max="1540" width="8.85546875" style="2"/>
    <col min="1541" max="1541" width="13.28515625" style="2" customWidth="1"/>
    <col min="1542" max="1542" width="13.42578125" style="2" customWidth="1"/>
    <col min="1543" max="1796" width="8.85546875" style="2"/>
    <col min="1797" max="1797" width="13.28515625" style="2" customWidth="1"/>
    <col min="1798" max="1798" width="13.42578125" style="2" customWidth="1"/>
    <col min="1799" max="2052" width="8.85546875" style="2"/>
    <col min="2053" max="2053" width="13.28515625" style="2" customWidth="1"/>
    <col min="2054" max="2054" width="13.42578125" style="2" customWidth="1"/>
    <col min="2055" max="2308" width="8.85546875" style="2"/>
    <col min="2309" max="2309" width="13.28515625" style="2" customWidth="1"/>
    <col min="2310" max="2310" width="13.42578125" style="2" customWidth="1"/>
    <col min="2311" max="2564" width="8.85546875" style="2"/>
    <col min="2565" max="2565" width="13.28515625" style="2" customWidth="1"/>
    <col min="2566" max="2566" width="13.42578125" style="2" customWidth="1"/>
    <col min="2567" max="2820" width="8.85546875" style="2"/>
    <col min="2821" max="2821" width="13.28515625" style="2" customWidth="1"/>
    <col min="2822" max="2822" width="13.42578125" style="2" customWidth="1"/>
    <col min="2823" max="3076" width="8.85546875" style="2"/>
    <col min="3077" max="3077" width="13.28515625" style="2" customWidth="1"/>
    <col min="3078" max="3078" width="13.42578125" style="2" customWidth="1"/>
    <col min="3079" max="3332" width="8.85546875" style="2"/>
    <col min="3333" max="3333" width="13.28515625" style="2" customWidth="1"/>
    <col min="3334" max="3334" width="13.42578125" style="2" customWidth="1"/>
    <col min="3335" max="3588" width="8.85546875" style="2"/>
    <col min="3589" max="3589" width="13.28515625" style="2" customWidth="1"/>
    <col min="3590" max="3590" width="13.42578125" style="2" customWidth="1"/>
    <col min="3591" max="3844" width="8.85546875" style="2"/>
    <col min="3845" max="3845" width="13.28515625" style="2" customWidth="1"/>
    <col min="3846" max="3846" width="13.42578125" style="2" customWidth="1"/>
    <col min="3847" max="4100" width="8.85546875" style="2"/>
    <col min="4101" max="4101" width="13.28515625" style="2" customWidth="1"/>
    <col min="4102" max="4102" width="13.42578125" style="2" customWidth="1"/>
    <col min="4103" max="4356" width="8.85546875" style="2"/>
    <col min="4357" max="4357" width="13.28515625" style="2" customWidth="1"/>
    <col min="4358" max="4358" width="13.42578125" style="2" customWidth="1"/>
    <col min="4359" max="4612" width="8.85546875" style="2"/>
    <col min="4613" max="4613" width="13.28515625" style="2" customWidth="1"/>
    <col min="4614" max="4614" width="13.42578125" style="2" customWidth="1"/>
    <col min="4615" max="4868" width="8.85546875" style="2"/>
    <col min="4869" max="4869" width="13.28515625" style="2" customWidth="1"/>
    <col min="4870" max="4870" width="13.42578125" style="2" customWidth="1"/>
    <col min="4871" max="5124" width="8.85546875" style="2"/>
    <col min="5125" max="5125" width="13.28515625" style="2" customWidth="1"/>
    <col min="5126" max="5126" width="13.42578125" style="2" customWidth="1"/>
    <col min="5127" max="5380" width="8.85546875" style="2"/>
    <col min="5381" max="5381" width="13.28515625" style="2" customWidth="1"/>
    <col min="5382" max="5382" width="13.42578125" style="2" customWidth="1"/>
    <col min="5383" max="5636" width="8.85546875" style="2"/>
    <col min="5637" max="5637" width="13.28515625" style="2" customWidth="1"/>
    <col min="5638" max="5638" width="13.42578125" style="2" customWidth="1"/>
    <col min="5639" max="5892" width="8.85546875" style="2"/>
    <col min="5893" max="5893" width="13.28515625" style="2" customWidth="1"/>
    <col min="5894" max="5894" width="13.42578125" style="2" customWidth="1"/>
    <col min="5895" max="6148" width="8.85546875" style="2"/>
    <col min="6149" max="6149" width="13.28515625" style="2" customWidth="1"/>
    <col min="6150" max="6150" width="13.42578125" style="2" customWidth="1"/>
    <col min="6151" max="6404" width="8.85546875" style="2"/>
    <col min="6405" max="6405" width="13.28515625" style="2" customWidth="1"/>
    <col min="6406" max="6406" width="13.42578125" style="2" customWidth="1"/>
    <col min="6407" max="6660" width="8.85546875" style="2"/>
    <col min="6661" max="6661" width="13.28515625" style="2" customWidth="1"/>
    <col min="6662" max="6662" width="13.42578125" style="2" customWidth="1"/>
    <col min="6663" max="6916" width="8.85546875" style="2"/>
    <col min="6917" max="6917" width="13.28515625" style="2" customWidth="1"/>
    <col min="6918" max="6918" width="13.42578125" style="2" customWidth="1"/>
    <col min="6919" max="7172" width="8.85546875" style="2"/>
    <col min="7173" max="7173" width="13.28515625" style="2" customWidth="1"/>
    <col min="7174" max="7174" width="13.42578125" style="2" customWidth="1"/>
    <col min="7175" max="7428" width="8.85546875" style="2"/>
    <col min="7429" max="7429" width="13.28515625" style="2" customWidth="1"/>
    <col min="7430" max="7430" width="13.42578125" style="2" customWidth="1"/>
    <col min="7431" max="7684" width="8.85546875" style="2"/>
    <col min="7685" max="7685" width="13.28515625" style="2" customWidth="1"/>
    <col min="7686" max="7686" width="13.42578125" style="2" customWidth="1"/>
    <col min="7687" max="7940" width="8.85546875" style="2"/>
    <col min="7941" max="7941" width="13.28515625" style="2" customWidth="1"/>
    <col min="7942" max="7942" width="13.42578125" style="2" customWidth="1"/>
    <col min="7943" max="8196" width="8.85546875" style="2"/>
    <col min="8197" max="8197" width="13.28515625" style="2" customWidth="1"/>
    <col min="8198" max="8198" width="13.42578125" style="2" customWidth="1"/>
    <col min="8199" max="8452" width="8.85546875" style="2"/>
    <col min="8453" max="8453" width="13.28515625" style="2" customWidth="1"/>
    <col min="8454" max="8454" width="13.42578125" style="2" customWidth="1"/>
    <col min="8455" max="8708" width="8.85546875" style="2"/>
    <col min="8709" max="8709" width="13.28515625" style="2" customWidth="1"/>
    <col min="8710" max="8710" width="13.42578125" style="2" customWidth="1"/>
    <col min="8711" max="8964" width="8.85546875" style="2"/>
    <col min="8965" max="8965" width="13.28515625" style="2" customWidth="1"/>
    <col min="8966" max="8966" width="13.42578125" style="2" customWidth="1"/>
    <col min="8967" max="9220" width="8.85546875" style="2"/>
    <col min="9221" max="9221" width="13.28515625" style="2" customWidth="1"/>
    <col min="9222" max="9222" width="13.42578125" style="2" customWidth="1"/>
    <col min="9223" max="9476" width="8.85546875" style="2"/>
    <col min="9477" max="9477" width="13.28515625" style="2" customWidth="1"/>
    <col min="9478" max="9478" width="13.42578125" style="2" customWidth="1"/>
    <col min="9479" max="9732" width="8.85546875" style="2"/>
    <col min="9733" max="9733" width="13.28515625" style="2" customWidth="1"/>
    <col min="9734" max="9734" width="13.42578125" style="2" customWidth="1"/>
    <col min="9735" max="9988" width="8.85546875" style="2"/>
    <col min="9989" max="9989" width="13.28515625" style="2" customWidth="1"/>
    <col min="9990" max="9990" width="13.42578125" style="2" customWidth="1"/>
    <col min="9991" max="10244" width="8.85546875" style="2"/>
    <col min="10245" max="10245" width="13.28515625" style="2" customWidth="1"/>
    <col min="10246" max="10246" width="13.42578125" style="2" customWidth="1"/>
    <col min="10247" max="10500" width="8.85546875" style="2"/>
    <col min="10501" max="10501" width="13.28515625" style="2" customWidth="1"/>
    <col min="10502" max="10502" width="13.42578125" style="2" customWidth="1"/>
    <col min="10503" max="10756" width="8.85546875" style="2"/>
    <col min="10757" max="10757" width="13.28515625" style="2" customWidth="1"/>
    <col min="10758" max="10758" width="13.42578125" style="2" customWidth="1"/>
    <col min="10759" max="11012" width="8.85546875" style="2"/>
    <col min="11013" max="11013" width="13.28515625" style="2" customWidth="1"/>
    <col min="11014" max="11014" width="13.42578125" style="2" customWidth="1"/>
    <col min="11015" max="11268" width="8.85546875" style="2"/>
    <col min="11269" max="11269" width="13.28515625" style="2" customWidth="1"/>
    <col min="11270" max="11270" width="13.42578125" style="2" customWidth="1"/>
    <col min="11271" max="11524" width="8.85546875" style="2"/>
    <col min="11525" max="11525" width="13.28515625" style="2" customWidth="1"/>
    <col min="11526" max="11526" width="13.42578125" style="2" customWidth="1"/>
    <col min="11527" max="11780" width="8.85546875" style="2"/>
    <col min="11781" max="11781" width="13.28515625" style="2" customWidth="1"/>
    <col min="11782" max="11782" width="13.42578125" style="2" customWidth="1"/>
    <col min="11783" max="12036" width="8.85546875" style="2"/>
    <col min="12037" max="12037" width="13.28515625" style="2" customWidth="1"/>
    <col min="12038" max="12038" width="13.42578125" style="2" customWidth="1"/>
    <col min="12039" max="12292" width="8.85546875" style="2"/>
    <col min="12293" max="12293" width="13.28515625" style="2" customWidth="1"/>
    <col min="12294" max="12294" width="13.42578125" style="2" customWidth="1"/>
    <col min="12295" max="12548" width="8.85546875" style="2"/>
    <col min="12549" max="12549" width="13.28515625" style="2" customWidth="1"/>
    <col min="12550" max="12550" width="13.42578125" style="2" customWidth="1"/>
    <col min="12551" max="12804" width="8.85546875" style="2"/>
    <col min="12805" max="12805" width="13.28515625" style="2" customWidth="1"/>
    <col min="12806" max="12806" width="13.42578125" style="2" customWidth="1"/>
    <col min="12807" max="13060" width="8.85546875" style="2"/>
    <col min="13061" max="13061" width="13.28515625" style="2" customWidth="1"/>
    <col min="13062" max="13062" width="13.42578125" style="2" customWidth="1"/>
    <col min="13063" max="13316" width="8.85546875" style="2"/>
    <col min="13317" max="13317" width="13.28515625" style="2" customWidth="1"/>
    <col min="13318" max="13318" width="13.42578125" style="2" customWidth="1"/>
    <col min="13319" max="13572" width="8.85546875" style="2"/>
    <col min="13573" max="13573" width="13.28515625" style="2" customWidth="1"/>
    <col min="13574" max="13574" width="13.42578125" style="2" customWidth="1"/>
    <col min="13575" max="13828" width="8.85546875" style="2"/>
    <col min="13829" max="13829" width="13.28515625" style="2" customWidth="1"/>
    <col min="13830" max="13830" width="13.42578125" style="2" customWidth="1"/>
    <col min="13831" max="14084" width="8.85546875" style="2"/>
    <col min="14085" max="14085" width="13.28515625" style="2" customWidth="1"/>
    <col min="14086" max="14086" width="13.42578125" style="2" customWidth="1"/>
    <col min="14087" max="14340" width="8.85546875" style="2"/>
    <col min="14341" max="14341" width="13.28515625" style="2" customWidth="1"/>
    <col min="14342" max="14342" width="13.42578125" style="2" customWidth="1"/>
    <col min="14343" max="14596" width="8.85546875" style="2"/>
    <col min="14597" max="14597" width="13.28515625" style="2" customWidth="1"/>
    <col min="14598" max="14598" width="13.42578125" style="2" customWidth="1"/>
    <col min="14599" max="14852" width="8.85546875" style="2"/>
    <col min="14853" max="14853" width="13.28515625" style="2" customWidth="1"/>
    <col min="14854" max="14854" width="13.42578125" style="2" customWidth="1"/>
    <col min="14855" max="15108" width="8.85546875" style="2"/>
    <col min="15109" max="15109" width="13.28515625" style="2" customWidth="1"/>
    <col min="15110" max="15110" width="13.42578125" style="2" customWidth="1"/>
    <col min="15111" max="15364" width="8.85546875" style="2"/>
    <col min="15365" max="15365" width="13.28515625" style="2" customWidth="1"/>
    <col min="15366" max="15366" width="13.42578125" style="2" customWidth="1"/>
    <col min="15367" max="15620" width="8.85546875" style="2"/>
    <col min="15621" max="15621" width="13.28515625" style="2" customWidth="1"/>
    <col min="15622" max="15622" width="13.42578125" style="2" customWidth="1"/>
    <col min="15623" max="15876" width="8.85546875" style="2"/>
    <col min="15877" max="15877" width="13.28515625" style="2" customWidth="1"/>
    <col min="15878" max="15878" width="13.42578125" style="2" customWidth="1"/>
    <col min="15879" max="16132" width="8.85546875" style="2"/>
    <col min="16133" max="16133" width="13.28515625" style="2" customWidth="1"/>
    <col min="16134" max="16134" width="13.42578125" style="2" customWidth="1"/>
    <col min="16135" max="16384" width="8.85546875" style="2"/>
  </cols>
  <sheetData>
    <row r="1" spans="1:12" ht="15" x14ac:dyDescent="0.2">
      <c r="A1" s="37"/>
      <c r="B1" s="38"/>
      <c r="C1" s="66"/>
      <c r="D1" s="35" t="s">
        <v>24</v>
      </c>
      <c r="E1" s="67"/>
      <c r="F1" s="35" t="s">
        <v>142</v>
      </c>
      <c r="G1" s="67"/>
      <c r="H1" s="67"/>
      <c r="I1" s="39"/>
      <c r="J1" s="39"/>
      <c r="K1" s="40"/>
      <c r="L1" s="41"/>
    </row>
    <row r="2" spans="1:12" ht="15" x14ac:dyDescent="0.2">
      <c r="A2" s="42"/>
      <c r="B2" s="3"/>
      <c r="C2" s="64"/>
      <c r="D2" s="27" t="s">
        <v>0</v>
      </c>
      <c r="E2" s="65"/>
      <c r="F2" s="27" t="s">
        <v>143</v>
      </c>
      <c r="G2" s="65"/>
      <c r="H2" s="65"/>
      <c r="I2" s="5"/>
      <c r="J2" s="5"/>
      <c r="K2" s="4"/>
      <c r="L2" s="14"/>
    </row>
    <row r="3" spans="1:12" ht="33" customHeight="1" x14ac:dyDescent="0.2">
      <c r="A3" s="42"/>
      <c r="B3" s="3"/>
      <c r="C3" s="64"/>
      <c r="D3" s="27" t="s">
        <v>1</v>
      </c>
      <c r="E3" s="65"/>
      <c r="F3" s="133" t="s">
        <v>217</v>
      </c>
      <c r="G3" s="133"/>
      <c r="H3" s="133"/>
      <c r="I3" s="133"/>
      <c r="J3" s="133"/>
      <c r="K3" s="133"/>
      <c r="L3" s="149"/>
    </row>
    <row r="4" spans="1:12" ht="15" x14ac:dyDescent="0.2">
      <c r="A4" s="42"/>
      <c r="B4" s="3"/>
      <c r="C4" s="64"/>
      <c r="D4" s="27" t="s">
        <v>39</v>
      </c>
      <c r="E4" s="65"/>
      <c r="F4" s="36">
        <v>0.25</v>
      </c>
      <c r="G4" s="65"/>
      <c r="H4" s="65"/>
      <c r="I4" s="5"/>
      <c r="J4" s="26" t="s">
        <v>158</v>
      </c>
      <c r="K4" s="4"/>
      <c r="L4" s="14"/>
    </row>
    <row r="5" spans="1:12" ht="15" x14ac:dyDescent="0.2">
      <c r="A5" s="42"/>
      <c r="B5" s="3"/>
      <c r="C5" s="64"/>
      <c r="D5" s="64"/>
      <c r="E5" s="65"/>
      <c r="F5" s="65"/>
      <c r="G5" s="65"/>
      <c r="H5" s="65"/>
      <c r="I5" s="5"/>
      <c r="J5" s="26" t="s">
        <v>213</v>
      </c>
      <c r="K5" s="4"/>
      <c r="L5" s="14"/>
    </row>
    <row r="6" spans="1:12" x14ac:dyDescent="0.2">
      <c r="A6" s="42"/>
      <c r="B6" s="3"/>
      <c r="C6" s="64"/>
      <c r="D6" s="64"/>
      <c r="E6" s="65"/>
      <c r="F6" s="69" t="s">
        <v>37</v>
      </c>
      <c r="G6" s="65"/>
      <c r="H6" s="65"/>
      <c r="I6" s="5"/>
      <c r="J6" s="5"/>
      <c r="K6" s="4"/>
      <c r="L6" s="14"/>
    </row>
    <row r="7" spans="1:12" x14ac:dyDescent="0.2">
      <c r="A7" s="42"/>
      <c r="B7" s="3"/>
      <c r="C7" s="64"/>
      <c r="D7" s="64"/>
      <c r="E7" s="65"/>
      <c r="F7" s="65"/>
      <c r="G7" s="65"/>
      <c r="H7" s="65"/>
      <c r="I7" s="5"/>
      <c r="J7" s="5"/>
      <c r="K7" s="4"/>
      <c r="L7" s="14"/>
    </row>
    <row r="8" spans="1:12" ht="25.5" x14ac:dyDescent="0.2">
      <c r="A8" s="43" t="s">
        <v>16</v>
      </c>
      <c r="B8" s="6" t="s">
        <v>13</v>
      </c>
      <c r="C8" s="150" t="s">
        <v>9</v>
      </c>
      <c r="D8" s="151"/>
      <c r="E8" s="151"/>
      <c r="F8" s="151"/>
      <c r="G8" s="151"/>
      <c r="H8" s="151"/>
      <c r="I8" s="6" t="s">
        <v>6</v>
      </c>
      <c r="J8" s="31" t="s">
        <v>17</v>
      </c>
      <c r="K8" s="7" t="s">
        <v>10</v>
      </c>
      <c r="L8" s="8" t="s">
        <v>18</v>
      </c>
    </row>
    <row r="9" spans="1:12" x14ac:dyDescent="0.2">
      <c r="A9" s="42"/>
      <c r="B9" s="3"/>
      <c r="C9" s="64"/>
      <c r="D9" s="64"/>
      <c r="E9" s="64"/>
      <c r="F9" s="64"/>
      <c r="G9" s="64"/>
      <c r="H9" s="64"/>
      <c r="I9" s="3"/>
      <c r="J9" s="3"/>
      <c r="K9" s="4"/>
      <c r="L9" s="14"/>
    </row>
    <row r="10" spans="1:12" ht="14.65" customHeight="1" x14ac:dyDescent="0.2">
      <c r="A10" s="156" t="s">
        <v>67</v>
      </c>
      <c r="B10" s="156"/>
      <c r="C10" s="156"/>
      <c r="D10" s="156"/>
      <c r="E10" s="156"/>
      <c r="F10" s="156"/>
      <c r="G10" s="156"/>
      <c r="H10" s="156"/>
      <c r="I10" s="156"/>
      <c r="J10" s="156"/>
      <c r="K10" s="156"/>
      <c r="L10" s="157"/>
    </row>
    <row r="11" spans="1:12" ht="21" customHeight="1" x14ac:dyDescent="0.2">
      <c r="A11" s="44" t="s">
        <v>14</v>
      </c>
      <c r="B11" s="9" t="s">
        <v>8</v>
      </c>
      <c r="C11" s="152" t="s">
        <v>27</v>
      </c>
      <c r="D11" s="153"/>
      <c r="E11" s="153"/>
      <c r="F11" s="153"/>
      <c r="G11" s="153"/>
      <c r="H11" s="153"/>
      <c r="I11" s="73" t="s">
        <v>6</v>
      </c>
      <c r="J11" s="74">
        <v>1</v>
      </c>
      <c r="K11" s="32">
        <v>5.2919999999999998</v>
      </c>
      <c r="L11" s="75">
        <f>J11*K11</f>
        <v>5.2919999999999998</v>
      </c>
    </row>
    <row r="12" spans="1:12" ht="23.45" customHeight="1" x14ac:dyDescent="0.2">
      <c r="A12" s="44" t="s">
        <v>42</v>
      </c>
      <c r="B12" s="9">
        <v>12</v>
      </c>
      <c r="C12" s="135" t="s">
        <v>43</v>
      </c>
      <c r="D12" s="136"/>
      <c r="E12" s="136"/>
      <c r="F12" s="136"/>
      <c r="G12" s="136"/>
      <c r="H12" s="136"/>
      <c r="I12" s="9" t="s">
        <v>20</v>
      </c>
      <c r="J12" s="10">
        <v>0.15</v>
      </c>
      <c r="K12" s="11">
        <v>13.4</v>
      </c>
      <c r="L12" s="12">
        <f>J12*K12</f>
        <v>2.0099999999999998</v>
      </c>
    </row>
    <row r="13" spans="1:12" ht="14.65" customHeight="1" x14ac:dyDescent="0.2">
      <c r="A13" s="154" t="s">
        <v>68</v>
      </c>
      <c r="B13" s="154"/>
      <c r="C13" s="154"/>
      <c r="D13" s="154"/>
      <c r="E13" s="154"/>
      <c r="F13" s="154"/>
      <c r="G13" s="154"/>
      <c r="H13" s="154"/>
      <c r="I13" s="154"/>
      <c r="J13" s="154"/>
      <c r="K13" s="155"/>
      <c r="L13" s="76">
        <f>SUM(L11:L12)</f>
        <v>7.3019999999999996</v>
      </c>
    </row>
    <row r="15" spans="1:12" ht="14.65" customHeight="1" x14ac:dyDescent="0.2">
      <c r="A15" s="156" t="s">
        <v>69</v>
      </c>
      <c r="B15" s="156"/>
      <c r="C15" s="156"/>
      <c r="D15" s="156"/>
      <c r="E15" s="156"/>
      <c r="F15" s="156"/>
      <c r="G15" s="156"/>
      <c r="H15" s="156"/>
      <c r="I15" s="156"/>
      <c r="J15" s="156"/>
      <c r="K15" s="156"/>
      <c r="L15" s="157"/>
    </row>
    <row r="16" spans="1:12" ht="28.9" customHeight="1" x14ac:dyDescent="0.2">
      <c r="A16" s="44" t="s">
        <v>14</v>
      </c>
      <c r="B16" s="9" t="s">
        <v>8</v>
      </c>
      <c r="C16" s="152" t="s">
        <v>114</v>
      </c>
      <c r="D16" s="153"/>
      <c r="E16" s="153"/>
      <c r="F16" s="153"/>
      <c r="G16" s="153"/>
      <c r="H16" s="153"/>
      <c r="I16" s="73" t="s">
        <v>6</v>
      </c>
      <c r="J16" s="74">
        <v>1</v>
      </c>
      <c r="K16" s="32">
        <v>398.3</v>
      </c>
      <c r="L16" s="75">
        <f>J16*K16</f>
        <v>398.3</v>
      </c>
    </row>
    <row r="17" spans="1:13" ht="25.15" customHeight="1" x14ac:dyDescent="0.2">
      <c r="A17" s="44" t="s">
        <v>42</v>
      </c>
      <c r="B17" s="9">
        <v>12</v>
      </c>
      <c r="C17" s="135" t="s">
        <v>43</v>
      </c>
      <c r="D17" s="136"/>
      <c r="E17" s="136"/>
      <c r="F17" s="136"/>
      <c r="G17" s="136"/>
      <c r="H17" s="136"/>
      <c r="I17" s="9" t="s">
        <v>20</v>
      </c>
      <c r="J17" s="10">
        <v>0.3</v>
      </c>
      <c r="K17" s="11">
        <v>13.4</v>
      </c>
      <c r="L17" s="12">
        <f>J17*K17</f>
        <v>4.0199999999999996</v>
      </c>
    </row>
    <row r="18" spans="1:13" ht="21" customHeight="1" x14ac:dyDescent="0.2">
      <c r="A18" s="44" t="s">
        <v>15</v>
      </c>
      <c r="B18" s="9">
        <v>88247</v>
      </c>
      <c r="C18" s="137" t="s">
        <v>19</v>
      </c>
      <c r="D18" s="138"/>
      <c r="E18" s="138"/>
      <c r="F18" s="138"/>
      <c r="G18" s="138"/>
      <c r="H18" s="139"/>
      <c r="I18" s="9" t="s">
        <v>20</v>
      </c>
      <c r="J18" s="10">
        <v>0.3</v>
      </c>
      <c r="K18" s="11">
        <v>14.49</v>
      </c>
      <c r="L18" s="12">
        <f>J18*K18</f>
        <v>4.3469999999999995</v>
      </c>
    </row>
    <row r="19" spans="1:13" ht="24" customHeight="1" x14ac:dyDescent="0.2">
      <c r="A19" s="44" t="s">
        <v>42</v>
      </c>
      <c r="B19" s="9">
        <v>72080</v>
      </c>
      <c r="C19" s="135" t="s">
        <v>160</v>
      </c>
      <c r="D19" s="136"/>
      <c r="E19" s="136"/>
      <c r="F19" s="136"/>
      <c r="G19" s="136"/>
      <c r="H19" s="136"/>
      <c r="I19" s="9" t="s">
        <v>44</v>
      </c>
      <c r="J19" s="10">
        <v>0.3</v>
      </c>
      <c r="K19" s="11">
        <v>130</v>
      </c>
      <c r="L19" s="12">
        <f>J19*K19</f>
        <v>39</v>
      </c>
    </row>
    <row r="20" spans="1:13" ht="14.65" customHeight="1" x14ac:dyDescent="0.2">
      <c r="A20" s="154" t="s">
        <v>70</v>
      </c>
      <c r="B20" s="154"/>
      <c r="C20" s="154"/>
      <c r="D20" s="154"/>
      <c r="E20" s="154"/>
      <c r="F20" s="154"/>
      <c r="G20" s="154"/>
      <c r="H20" s="154"/>
      <c r="I20" s="154"/>
      <c r="J20" s="154"/>
      <c r="K20" s="155"/>
      <c r="L20" s="76">
        <f>SUM(L16:L19)</f>
        <v>445.66699999999997</v>
      </c>
    </row>
    <row r="22" spans="1:13" ht="14.45" customHeight="1" x14ac:dyDescent="0.2">
      <c r="A22" s="146" t="s">
        <v>71</v>
      </c>
      <c r="B22" s="147"/>
      <c r="C22" s="147"/>
      <c r="D22" s="147"/>
      <c r="E22" s="147"/>
      <c r="F22" s="147"/>
      <c r="G22" s="147"/>
      <c r="H22" s="147"/>
      <c r="I22" s="147"/>
      <c r="J22" s="147"/>
      <c r="K22" s="147"/>
      <c r="L22" s="148"/>
    </row>
    <row r="23" spans="1:13" ht="51" customHeight="1" x14ac:dyDescent="0.2">
      <c r="A23" s="44" t="s">
        <v>14</v>
      </c>
      <c r="B23" s="9" t="s">
        <v>8</v>
      </c>
      <c r="C23" s="135" t="s">
        <v>149</v>
      </c>
      <c r="D23" s="136"/>
      <c r="E23" s="136"/>
      <c r="F23" s="136"/>
      <c r="G23" s="136"/>
      <c r="H23" s="136"/>
      <c r="I23" s="9" t="s">
        <v>6</v>
      </c>
      <c r="J23" s="10">
        <v>1</v>
      </c>
      <c r="K23" s="102">
        <v>1784.2</v>
      </c>
      <c r="L23" s="12">
        <f>J23*K23</f>
        <v>1784.2</v>
      </c>
      <c r="M23" s="101"/>
    </row>
    <row r="24" spans="1:13" ht="25.15" customHeight="1" x14ac:dyDescent="0.2">
      <c r="A24" s="44" t="s">
        <v>42</v>
      </c>
      <c r="B24" s="9">
        <v>12</v>
      </c>
      <c r="C24" s="135" t="s">
        <v>43</v>
      </c>
      <c r="D24" s="136"/>
      <c r="E24" s="136"/>
      <c r="F24" s="136"/>
      <c r="G24" s="136"/>
      <c r="H24" s="136"/>
      <c r="I24" s="9" t="s">
        <v>20</v>
      </c>
      <c r="J24" s="10">
        <v>1</v>
      </c>
      <c r="K24" s="11">
        <v>13.4</v>
      </c>
      <c r="L24" s="12">
        <f>J24*K24</f>
        <v>13.4</v>
      </c>
    </row>
    <row r="25" spans="1:13" ht="21" customHeight="1" x14ac:dyDescent="0.2">
      <c r="A25" s="44" t="s">
        <v>15</v>
      </c>
      <c r="B25" s="9">
        <v>88247</v>
      </c>
      <c r="C25" s="137" t="s">
        <v>19</v>
      </c>
      <c r="D25" s="138"/>
      <c r="E25" s="138"/>
      <c r="F25" s="138"/>
      <c r="G25" s="138"/>
      <c r="H25" s="139"/>
      <c r="I25" s="9" t="s">
        <v>20</v>
      </c>
      <c r="J25" s="10">
        <v>1</v>
      </c>
      <c r="K25" s="11">
        <v>14.49</v>
      </c>
      <c r="L25" s="12">
        <f>J25*K25</f>
        <v>14.49</v>
      </c>
    </row>
    <row r="26" spans="1:13" ht="24" customHeight="1" x14ac:dyDescent="0.2">
      <c r="A26" s="44" t="s">
        <v>42</v>
      </c>
      <c r="B26" s="9">
        <v>72080</v>
      </c>
      <c r="C26" s="135" t="s">
        <v>160</v>
      </c>
      <c r="D26" s="136"/>
      <c r="E26" s="136"/>
      <c r="F26" s="136"/>
      <c r="G26" s="136"/>
      <c r="H26" s="136"/>
      <c r="I26" s="9" t="s">
        <v>44</v>
      </c>
      <c r="J26" s="10">
        <v>1</v>
      </c>
      <c r="K26" s="11">
        <v>130</v>
      </c>
      <c r="L26" s="12">
        <f>J26*K26</f>
        <v>130</v>
      </c>
    </row>
    <row r="27" spans="1:13" ht="13.9" customHeight="1" x14ac:dyDescent="0.2">
      <c r="A27" s="140" t="s">
        <v>72</v>
      </c>
      <c r="B27" s="141"/>
      <c r="C27" s="141"/>
      <c r="D27" s="141"/>
      <c r="E27" s="141"/>
      <c r="F27" s="141"/>
      <c r="G27" s="141"/>
      <c r="H27" s="141"/>
      <c r="I27" s="141"/>
      <c r="J27" s="141"/>
      <c r="K27" s="142"/>
      <c r="L27" s="13">
        <f>SUM(L23:L26)</f>
        <v>1942.0900000000001</v>
      </c>
    </row>
    <row r="29" spans="1:13" ht="14.45" customHeight="1" x14ac:dyDescent="0.2">
      <c r="A29" s="146" t="s">
        <v>100</v>
      </c>
      <c r="B29" s="147"/>
      <c r="C29" s="147"/>
      <c r="D29" s="147"/>
      <c r="E29" s="147"/>
      <c r="F29" s="147"/>
      <c r="G29" s="147"/>
      <c r="H29" s="147"/>
      <c r="I29" s="147"/>
      <c r="J29" s="147"/>
      <c r="K29" s="147"/>
      <c r="L29" s="148"/>
    </row>
    <row r="30" spans="1:13" ht="100.9" customHeight="1" x14ac:dyDescent="0.2">
      <c r="A30" s="44" t="s">
        <v>14</v>
      </c>
      <c r="B30" s="9" t="s">
        <v>8</v>
      </c>
      <c r="C30" s="135" t="s">
        <v>116</v>
      </c>
      <c r="D30" s="136"/>
      <c r="E30" s="136"/>
      <c r="F30" s="136"/>
      <c r="G30" s="136"/>
      <c r="H30" s="136"/>
      <c r="I30" s="9" t="s">
        <v>6</v>
      </c>
      <c r="J30" s="10">
        <v>1</v>
      </c>
      <c r="K30" s="102">
        <v>894.3</v>
      </c>
      <c r="L30" s="12">
        <f>J30*K30</f>
        <v>894.3</v>
      </c>
      <c r="M30" s="101"/>
    </row>
    <row r="31" spans="1:13" ht="25.15" customHeight="1" x14ac:dyDescent="0.2">
      <c r="A31" s="44" t="s">
        <v>42</v>
      </c>
      <c r="B31" s="9">
        <v>12</v>
      </c>
      <c r="C31" s="135" t="s">
        <v>43</v>
      </c>
      <c r="D31" s="136"/>
      <c r="E31" s="136"/>
      <c r="F31" s="136"/>
      <c r="G31" s="136"/>
      <c r="H31" s="136"/>
      <c r="I31" s="9" t="s">
        <v>20</v>
      </c>
      <c r="J31" s="10">
        <v>0.6</v>
      </c>
      <c r="K31" s="11">
        <v>13.4</v>
      </c>
      <c r="L31" s="12">
        <f>J31*K31</f>
        <v>8.0399999999999991</v>
      </c>
    </row>
    <row r="32" spans="1:13" ht="21" customHeight="1" x14ac:dyDescent="0.2">
      <c r="A32" s="44" t="s">
        <v>15</v>
      </c>
      <c r="B32" s="9">
        <v>88247</v>
      </c>
      <c r="C32" s="137" t="s">
        <v>19</v>
      </c>
      <c r="D32" s="138"/>
      <c r="E32" s="138"/>
      <c r="F32" s="138"/>
      <c r="G32" s="138"/>
      <c r="H32" s="139"/>
      <c r="I32" s="9" t="s">
        <v>20</v>
      </c>
      <c r="J32" s="10">
        <v>0.6</v>
      </c>
      <c r="K32" s="11">
        <v>14.49</v>
      </c>
      <c r="L32" s="12">
        <f>J32*K32</f>
        <v>8.6939999999999991</v>
      </c>
    </row>
    <row r="33" spans="1:21" ht="24" customHeight="1" x14ac:dyDescent="0.2">
      <c r="A33" s="44" t="s">
        <v>42</v>
      </c>
      <c r="B33" s="9">
        <v>72080</v>
      </c>
      <c r="C33" s="135" t="s">
        <v>160</v>
      </c>
      <c r="D33" s="136"/>
      <c r="E33" s="136"/>
      <c r="F33" s="136"/>
      <c r="G33" s="136"/>
      <c r="H33" s="136"/>
      <c r="I33" s="9" t="s">
        <v>44</v>
      </c>
      <c r="J33" s="10">
        <v>0.6</v>
      </c>
      <c r="K33" s="11">
        <v>130</v>
      </c>
      <c r="L33" s="12">
        <f>J33*K33</f>
        <v>78</v>
      </c>
    </row>
    <row r="34" spans="1:21" ht="13.9" customHeight="1" x14ac:dyDescent="0.2">
      <c r="A34" s="140" t="s">
        <v>101</v>
      </c>
      <c r="B34" s="141"/>
      <c r="C34" s="141"/>
      <c r="D34" s="141"/>
      <c r="E34" s="141"/>
      <c r="F34" s="141"/>
      <c r="G34" s="141"/>
      <c r="H34" s="141"/>
      <c r="I34" s="141"/>
      <c r="J34" s="141"/>
      <c r="K34" s="142"/>
      <c r="L34" s="13">
        <f>SUM(L30:L33)</f>
        <v>989.03399999999988</v>
      </c>
    </row>
    <row r="36" spans="1:21" ht="14.45" customHeight="1" x14ac:dyDescent="0.2">
      <c r="A36" s="146" t="s">
        <v>104</v>
      </c>
      <c r="B36" s="147"/>
      <c r="C36" s="147"/>
      <c r="D36" s="147"/>
      <c r="E36" s="147"/>
      <c r="F36" s="147"/>
      <c r="G36" s="147"/>
      <c r="H36" s="147"/>
      <c r="I36" s="147"/>
      <c r="J36" s="147"/>
      <c r="K36" s="147"/>
      <c r="L36" s="148"/>
    </row>
    <row r="37" spans="1:21" ht="378" customHeight="1" x14ac:dyDescent="0.2">
      <c r="A37" s="44" t="s">
        <v>14</v>
      </c>
      <c r="B37" s="9" t="s">
        <v>8</v>
      </c>
      <c r="C37" s="143" t="s">
        <v>150</v>
      </c>
      <c r="D37" s="144"/>
      <c r="E37" s="144"/>
      <c r="F37" s="144"/>
      <c r="G37" s="144"/>
      <c r="H37" s="145"/>
      <c r="I37" s="9" t="s">
        <v>6</v>
      </c>
      <c r="J37" s="10">
        <v>1</v>
      </c>
      <c r="K37" s="11">
        <v>1397</v>
      </c>
      <c r="L37" s="12">
        <f>J37*K37</f>
        <v>1397</v>
      </c>
      <c r="M37" s="101"/>
      <c r="P37" s="134"/>
      <c r="Q37" s="134"/>
      <c r="R37" s="134"/>
      <c r="S37" s="134"/>
      <c r="T37" s="134"/>
      <c r="U37" s="134"/>
    </row>
    <row r="38" spans="1:21" ht="25.15" customHeight="1" x14ac:dyDescent="0.2">
      <c r="A38" s="44" t="s">
        <v>42</v>
      </c>
      <c r="B38" s="9">
        <v>12</v>
      </c>
      <c r="C38" s="135" t="s">
        <v>43</v>
      </c>
      <c r="D38" s="136"/>
      <c r="E38" s="136"/>
      <c r="F38" s="136"/>
      <c r="G38" s="136"/>
      <c r="H38" s="136"/>
      <c r="I38" s="9" t="s">
        <v>20</v>
      </c>
      <c r="J38" s="10">
        <v>0.33</v>
      </c>
      <c r="K38" s="11">
        <v>13.4</v>
      </c>
      <c r="L38" s="12">
        <f>J38*K38</f>
        <v>4.4220000000000006</v>
      </c>
    </row>
    <row r="39" spans="1:21" ht="21" customHeight="1" x14ac:dyDescent="0.2">
      <c r="A39" s="44" t="s">
        <v>15</v>
      </c>
      <c r="B39" s="9">
        <v>88247</v>
      </c>
      <c r="C39" s="137" t="s">
        <v>19</v>
      </c>
      <c r="D39" s="138"/>
      <c r="E39" s="138"/>
      <c r="F39" s="138"/>
      <c r="G39" s="138"/>
      <c r="H39" s="139"/>
      <c r="I39" s="9" t="s">
        <v>20</v>
      </c>
      <c r="J39" s="10">
        <v>0.33</v>
      </c>
      <c r="K39" s="11">
        <v>14.49</v>
      </c>
      <c r="L39" s="12">
        <f>J39*K39</f>
        <v>4.7817000000000007</v>
      </c>
    </row>
    <row r="40" spans="1:21" ht="24" customHeight="1" x14ac:dyDescent="0.2">
      <c r="A40" s="44" t="s">
        <v>42</v>
      </c>
      <c r="B40" s="9">
        <v>72080</v>
      </c>
      <c r="C40" s="135" t="s">
        <v>160</v>
      </c>
      <c r="D40" s="136"/>
      <c r="E40" s="136"/>
      <c r="F40" s="136"/>
      <c r="G40" s="136"/>
      <c r="H40" s="136"/>
      <c r="I40" s="9" t="s">
        <v>44</v>
      </c>
      <c r="J40" s="10">
        <v>0.33</v>
      </c>
      <c r="K40" s="11">
        <v>130</v>
      </c>
      <c r="L40" s="12">
        <f>J40*K40</f>
        <v>42.9</v>
      </c>
    </row>
    <row r="41" spans="1:21" ht="13.9" customHeight="1" x14ac:dyDescent="0.2">
      <c r="A41" s="140" t="s">
        <v>105</v>
      </c>
      <c r="B41" s="141"/>
      <c r="C41" s="141"/>
      <c r="D41" s="141"/>
      <c r="E41" s="141"/>
      <c r="F41" s="141"/>
      <c r="G41" s="141"/>
      <c r="H41" s="141"/>
      <c r="I41" s="141"/>
      <c r="J41" s="141"/>
      <c r="K41" s="142"/>
      <c r="L41" s="13">
        <f>SUM(L37:L40)</f>
        <v>1449.1037000000001</v>
      </c>
    </row>
    <row r="43" spans="1:21" ht="14.45" customHeight="1" x14ac:dyDescent="0.2">
      <c r="A43" s="146" t="s">
        <v>106</v>
      </c>
      <c r="B43" s="147"/>
      <c r="C43" s="147"/>
      <c r="D43" s="147"/>
      <c r="E43" s="147"/>
      <c r="F43" s="147"/>
      <c r="G43" s="147"/>
      <c r="H43" s="147"/>
      <c r="I43" s="147"/>
      <c r="J43" s="147"/>
      <c r="K43" s="147"/>
      <c r="L43" s="148"/>
    </row>
    <row r="44" spans="1:21" ht="25.15" customHeight="1" x14ac:dyDescent="0.2">
      <c r="A44" s="44" t="s">
        <v>42</v>
      </c>
      <c r="B44" s="9">
        <v>12</v>
      </c>
      <c r="C44" s="135" t="s">
        <v>43</v>
      </c>
      <c r="D44" s="136"/>
      <c r="E44" s="136"/>
      <c r="F44" s="136"/>
      <c r="G44" s="136"/>
      <c r="H44" s="136"/>
      <c r="I44" s="9" t="s">
        <v>20</v>
      </c>
      <c r="J44" s="10">
        <v>0.4</v>
      </c>
      <c r="K44" s="11">
        <v>16.3</v>
      </c>
      <c r="L44" s="12">
        <f>J44*K44</f>
        <v>6.5200000000000005</v>
      </c>
    </row>
    <row r="45" spans="1:21" ht="21" customHeight="1" x14ac:dyDescent="0.2">
      <c r="A45" s="44" t="s">
        <v>15</v>
      </c>
      <c r="B45" s="9">
        <v>88247</v>
      </c>
      <c r="C45" s="137" t="s">
        <v>19</v>
      </c>
      <c r="D45" s="138"/>
      <c r="E45" s="138"/>
      <c r="F45" s="138"/>
      <c r="G45" s="138"/>
      <c r="H45" s="139"/>
      <c r="I45" s="9" t="s">
        <v>20</v>
      </c>
      <c r="J45" s="10">
        <v>0.4</v>
      </c>
      <c r="K45" s="11">
        <v>14.49</v>
      </c>
      <c r="L45" s="12">
        <f>J45*K45</f>
        <v>5.7960000000000003</v>
      </c>
    </row>
    <row r="46" spans="1:21" ht="24" customHeight="1" x14ac:dyDescent="0.2">
      <c r="A46" s="44" t="s">
        <v>42</v>
      </c>
      <c r="B46" s="9">
        <v>72080</v>
      </c>
      <c r="C46" s="135" t="s">
        <v>160</v>
      </c>
      <c r="D46" s="136"/>
      <c r="E46" s="136"/>
      <c r="F46" s="136"/>
      <c r="G46" s="136"/>
      <c r="H46" s="136"/>
      <c r="I46" s="9" t="s">
        <v>44</v>
      </c>
      <c r="J46" s="10">
        <v>0.4</v>
      </c>
      <c r="K46" s="11">
        <v>130</v>
      </c>
      <c r="L46" s="12">
        <f>J46*K46</f>
        <v>52</v>
      </c>
    </row>
    <row r="47" spans="1:21" ht="13.9" customHeight="1" x14ac:dyDescent="0.2">
      <c r="A47" s="140" t="s">
        <v>107</v>
      </c>
      <c r="B47" s="141"/>
      <c r="C47" s="141"/>
      <c r="D47" s="141"/>
      <c r="E47" s="141"/>
      <c r="F47" s="141"/>
      <c r="G47" s="141"/>
      <c r="H47" s="141"/>
      <c r="I47" s="141"/>
      <c r="J47" s="141"/>
      <c r="K47" s="142"/>
      <c r="L47" s="13">
        <f>SUM(L44:L46)</f>
        <v>64.316000000000003</v>
      </c>
    </row>
    <row r="49" spans="1:13" ht="14.45" customHeight="1" x14ac:dyDescent="0.2">
      <c r="A49" s="146" t="s">
        <v>136</v>
      </c>
      <c r="B49" s="147"/>
      <c r="C49" s="147"/>
      <c r="D49" s="147"/>
      <c r="E49" s="147"/>
      <c r="F49" s="147"/>
      <c r="G49" s="147"/>
      <c r="H49" s="147"/>
      <c r="I49" s="147"/>
      <c r="J49" s="147"/>
      <c r="K49" s="147"/>
      <c r="L49" s="148"/>
    </row>
    <row r="50" spans="1:13" ht="100.9" customHeight="1" x14ac:dyDescent="0.2">
      <c r="A50" s="44" t="s">
        <v>14</v>
      </c>
      <c r="B50" s="9" t="s">
        <v>8</v>
      </c>
      <c r="C50" s="135" t="s">
        <v>138</v>
      </c>
      <c r="D50" s="136"/>
      <c r="E50" s="136"/>
      <c r="F50" s="136"/>
      <c r="G50" s="136"/>
      <c r="H50" s="136"/>
      <c r="I50" s="9" t="s">
        <v>6</v>
      </c>
      <c r="J50" s="10">
        <v>1</v>
      </c>
      <c r="K50" s="102">
        <v>415.27</v>
      </c>
      <c r="L50" s="12">
        <f>J50*K50</f>
        <v>415.27</v>
      </c>
      <c r="M50" s="101"/>
    </row>
    <row r="51" spans="1:13" ht="25.15" customHeight="1" x14ac:dyDescent="0.2">
      <c r="A51" s="44" t="s">
        <v>42</v>
      </c>
      <c r="B51" s="9">
        <v>12</v>
      </c>
      <c r="C51" s="135" t="s">
        <v>43</v>
      </c>
      <c r="D51" s="136"/>
      <c r="E51" s="136"/>
      <c r="F51" s="136"/>
      <c r="G51" s="136"/>
      <c r="H51" s="136"/>
      <c r="I51" s="9" t="s">
        <v>20</v>
      </c>
      <c r="J51" s="10">
        <v>0.4</v>
      </c>
      <c r="K51" s="11">
        <v>13.4</v>
      </c>
      <c r="L51" s="12">
        <f>J51*K51</f>
        <v>5.36</v>
      </c>
    </row>
    <row r="52" spans="1:13" ht="21" customHeight="1" x14ac:dyDescent="0.2">
      <c r="A52" s="44" t="s">
        <v>15</v>
      </c>
      <c r="B52" s="9">
        <v>88247</v>
      </c>
      <c r="C52" s="137" t="s">
        <v>19</v>
      </c>
      <c r="D52" s="138"/>
      <c r="E52" s="138"/>
      <c r="F52" s="138"/>
      <c r="G52" s="138"/>
      <c r="H52" s="139"/>
      <c r="I52" s="9" t="s">
        <v>20</v>
      </c>
      <c r="J52" s="10">
        <v>0.4</v>
      </c>
      <c r="K52" s="11">
        <v>14.49</v>
      </c>
      <c r="L52" s="12">
        <f>J52*K52</f>
        <v>5.7960000000000003</v>
      </c>
    </row>
    <row r="53" spans="1:13" ht="24" customHeight="1" x14ac:dyDescent="0.2">
      <c r="A53" s="44" t="s">
        <v>42</v>
      </c>
      <c r="B53" s="9">
        <v>72080</v>
      </c>
      <c r="C53" s="135" t="s">
        <v>160</v>
      </c>
      <c r="D53" s="136"/>
      <c r="E53" s="136"/>
      <c r="F53" s="136"/>
      <c r="G53" s="136"/>
      <c r="H53" s="136"/>
      <c r="I53" s="9" t="s">
        <v>44</v>
      </c>
      <c r="J53" s="10">
        <v>0.4</v>
      </c>
      <c r="K53" s="11">
        <v>130</v>
      </c>
      <c r="L53" s="12">
        <f>J53*K53</f>
        <v>52</v>
      </c>
    </row>
    <row r="54" spans="1:13" ht="13.9" customHeight="1" x14ac:dyDescent="0.2">
      <c r="A54" s="140" t="s">
        <v>137</v>
      </c>
      <c r="B54" s="141"/>
      <c r="C54" s="141"/>
      <c r="D54" s="141"/>
      <c r="E54" s="141"/>
      <c r="F54" s="141"/>
      <c r="G54" s="141"/>
      <c r="H54" s="141"/>
      <c r="I54" s="141"/>
      <c r="J54" s="141"/>
      <c r="K54" s="142"/>
      <c r="L54" s="13">
        <f>SUM(L50:L53)</f>
        <v>478.42599999999999</v>
      </c>
    </row>
    <row r="56" spans="1:13" ht="14.45" customHeight="1" x14ac:dyDescent="0.2">
      <c r="A56" s="146" t="s">
        <v>139</v>
      </c>
      <c r="B56" s="147"/>
      <c r="C56" s="147"/>
      <c r="D56" s="147"/>
      <c r="E56" s="147"/>
      <c r="F56" s="147"/>
      <c r="G56" s="147"/>
      <c r="H56" s="147"/>
      <c r="I56" s="147"/>
      <c r="J56" s="147"/>
      <c r="K56" s="147"/>
      <c r="L56" s="148"/>
    </row>
    <row r="57" spans="1:13" ht="25.9" customHeight="1" x14ac:dyDescent="0.2">
      <c r="A57" s="44" t="s">
        <v>14</v>
      </c>
      <c r="B57" s="9" t="s">
        <v>8</v>
      </c>
      <c r="C57" s="135" t="s">
        <v>135</v>
      </c>
      <c r="D57" s="136"/>
      <c r="E57" s="136"/>
      <c r="F57" s="136"/>
      <c r="G57" s="136"/>
      <c r="H57" s="136"/>
      <c r="I57" s="9" t="s">
        <v>7</v>
      </c>
      <c r="J57" s="10">
        <v>1</v>
      </c>
      <c r="K57" s="102">
        <v>6.3</v>
      </c>
      <c r="L57" s="12">
        <f>J57*K57</f>
        <v>6.3</v>
      </c>
      <c r="M57" s="101"/>
    </row>
    <row r="58" spans="1:13" ht="25.15" customHeight="1" x14ac:dyDescent="0.2">
      <c r="A58" s="44" t="s">
        <v>42</v>
      </c>
      <c r="B58" s="9">
        <v>12</v>
      </c>
      <c r="C58" s="135" t="s">
        <v>43</v>
      </c>
      <c r="D58" s="136"/>
      <c r="E58" s="136"/>
      <c r="F58" s="136"/>
      <c r="G58" s="136"/>
      <c r="H58" s="136"/>
      <c r="I58" s="9" t="s">
        <v>20</v>
      </c>
      <c r="J58" s="10">
        <v>0.1</v>
      </c>
      <c r="K58" s="11">
        <v>13.4</v>
      </c>
      <c r="L58" s="12">
        <f>J58*K58</f>
        <v>1.34</v>
      </c>
    </row>
    <row r="59" spans="1:13" ht="21" customHeight="1" x14ac:dyDescent="0.2">
      <c r="A59" s="44" t="s">
        <v>15</v>
      </c>
      <c r="B59" s="9">
        <v>88247</v>
      </c>
      <c r="C59" s="137" t="s">
        <v>19</v>
      </c>
      <c r="D59" s="138"/>
      <c r="E59" s="138"/>
      <c r="F59" s="138"/>
      <c r="G59" s="138"/>
      <c r="H59" s="139"/>
      <c r="I59" s="9" t="s">
        <v>20</v>
      </c>
      <c r="J59" s="10">
        <v>0.1</v>
      </c>
      <c r="K59" s="11">
        <v>14.49</v>
      </c>
      <c r="L59" s="12">
        <f>J59*K59</f>
        <v>1.4490000000000001</v>
      </c>
    </row>
    <row r="60" spans="1:13" ht="13.9" customHeight="1" x14ac:dyDescent="0.2">
      <c r="A60" s="140" t="s">
        <v>141</v>
      </c>
      <c r="B60" s="141"/>
      <c r="C60" s="141"/>
      <c r="D60" s="141"/>
      <c r="E60" s="141"/>
      <c r="F60" s="141"/>
      <c r="G60" s="141"/>
      <c r="H60" s="141"/>
      <c r="I60" s="141"/>
      <c r="J60" s="141"/>
      <c r="K60" s="142"/>
      <c r="L60" s="13">
        <f>SUM(L57:L59)</f>
        <v>9.0890000000000004</v>
      </c>
    </row>
    <row r="62" spans="1:13" ht="14.45" customHeight="1" x14ac:dyDescent="0.2">
      <c r="A62" s="146" t="s">
        <v>161</v>
      </c>
      <c r="B62" s="147"/>
      <c r="C62" s="147"/>
      <c r="D62" s="147"/>
      <c r="E62" s="147"/>
      <c r="F62" s="147"/>
      <c r="G62" s="147"/>
      <c r="H62" s="147"/>
      <c r="I62" s="147"/>
      <c r="J62" s="147"/>
      <c r="K62" s="147"/>
      <c r="L62" s="148"/>
    </row>
    <row r="63" spans="1:13" ht="23.45" customHeight="1" x14ac:dyDescent="0.2">
      <c r="A63" s="44" t="s">
        <v>15</v>
      </c>
      <c r="B63" s="9">
        <v>5033</v>
      </c>
      <c r="C63" s="135" t="s">
        <v>162</v>
      </c>
      <c r="D63" s="136"/>
      <c r="E63" s="136"/>
      <c r="F63" s="136"/>
      <c r="G63" s="136"/>
      <c r="H63" s="136"/>
      <c r="I63" s="9" t="s">
        <v>6</v>
      </c>
      <c r="J63" s="10">
        <v>1</v>
      </c>
      <c r="K63" s="102">
        <v>432.3</v>
      </c>
      <c r="L63" s="12">
        <f>J63*K63</f>
        <v>432.3</v>
      </c>
      <c r="M63" s="101"/>
    </row>
    <row r="64" spans="1:13" ht="25.15" customHeight="1" x14ac:dyDescent="0.2">
      <c r="A64" s="44" t="s">
        <v>42</v>
      </c>
      <c r="B64" s="9">
        <v>5</v>
      </c>
      <c r="C64" s="135" t="s">
        <v>163</v>
      </c>
      <c r="D64" s="136"/>
      <c r="E64" s="136"/>
      <c r="F64" s="136"/>
      <c r="G64" s="136"/>
      <c r="H64" s="136"/>
      <c r="I64" s="9" t="s">
        <v>20</v>
      </c>
      <c r="J64" s="10">
        <v>2</v>
      </c>
      <c r="K64" s="11">
        <v>8.1999999999999993</v>
      </c>
      <c r="L64" s="12">
        <f>J64*K64</f>
        <v>16.399999999999999</v>
      </c>
    </row>
    <row r="65" spans="1:12" ht="24" customHeight="1" x14ac:dyDescent="0.2">
      <c r="A65" s="44" t="s">
        <v>42</v>
      </c>
      <c r="B65" s="9">
        <v>72080</v>
      </c>
      <c r="C65" s="135" t="s">
        <v>160</v>
      </c>
      <c r="D65" s="136"/>
      <c r="E65" s="136"/>
      <c r="F65" s="136"/>
      <c r="G65" s="136"/>
      <c r="H65" s="136"/>
      <c r="I65" s="9" t="s">
        <v>44</v>
      </c>
      <c r="J65" s="10">
        <v>2</v>
      </c>
      <c r="K65" s="11">
        <v>130</v>
      </c>
      <c r="L65" s="12">
        <f>J65*K65</f>
        <v>260</v>
      </c>
    </row>
    <row r="66" spans="1:12" ht="13.9" customHeight="1" x14ac:dyDescent="0.2">
      <c r="A66" s="140" t="s">
        <v>164</v>
      </c>
      <c r="B66" s="141"/>
      <c r="C66" s="141"/>
      <c r="D66" s="141"/>
      <c r="E66" s="141"/>
      <c r="F66" s="141"/>
      <c r="G66" s="141"/>
      <c r="H66" s="141"/>
      <c r="I66" s="141"/>
      <c r="J66" s="141"/>
      <c r="K66" s="142"/>
      <c r="L66" s="13">
        <f>SUM(L63:L65)</f>
        <v>708.7</v>
      </c>
    </row>
  </sheetData>
  <mergeCells count="52">
    <mergeCell ref="A66:K66"/>
    <mergeCell ref="A62:L62"/>
    <mergeCell ref="C63:H63"/>
    <mergeCell ref="C64:H64"/>
    <mergeCell ref="C65:H65"/>
    <mergeCell ref="A29:L29"/>
    <mergeCell ref="A27:K27"/>
    <mergeCell ref="C23:H23"/>
    <mergeCell ref="C24:H24"/>
    <mergeCell ref="C25:H25"/>
    <mergeCell ref="C26:H26"/>
    <mergeCell ref="C31:H31"/>
    <mergeCell ref="C32:H32"/>
    <mergeCell ref="C33:H33"/>
    <mergeCell ref="A34:K34"/>
    <mergeCell ref="A36:L36"/>
    <mergeCell ref="A13:K13"/>
    <mergeCell ref="A10:L10"/>
    <mergeCell ref="C11:H11"/>
    <mergeCell ref="C12:H12"/>
    <mergeCell ref="A15:L15"/>
    <mergeCell ref="F3:L3"/>
    <mergeCell ref="C53:H53"/>
    <mergeCell ref="A54:K54"/>
    <mergeCell ref="A47:K47"/>
    <mergeCell ref="A49:L49"/>
    <mergeCell ref="C50:H50"/>
    <mergeCell ref="C51:H51"/>
    <mergeCell ref="C52:H52"/>
    <mergeCell ref="C30:H30"/>
    <mergeCell ref="C8:H8"/>
    <mergeCell ref="A22:L22"/>
    <mergeCell ref="C16:H16"/>
    <mergeCell ref="A20:K20"/>
    <mergeCell ref="C17:H17"/>
    <mergeCell ref="C18:H18"/>
    <mergeCell ref="C19:H19"/>
    <mergeCell ref="P37:U37"/>
    <mergeCell ref="C58:H58"/>
    <mergeCell ref="C59:H59"/>
    <mergeCell ref="A60:K60"/>
    <mergeCell ref="C37:H37"/>
    <mergeCell ref="C38:H38"/>
    <mergeCell ref="C39:H39"/>
    <mergeCell ref="C40:H40"/>
    <mergeCell ref="A41:K41"/>
    <mergeCell ref="A43:L43"/>
    <mergeCell ref="C44:H44"/>
    <mergeCell ref="C45:H45"/>
    <mergeCell ref="C46:H46"/>
    <mergeCell ref="A56:L56"/>
    <mergeCell ref="C57:H57"/>
  </mergeCells>
  <pageMargins left="0.70866141732283472" right="0.70866141732283472" top="0.74803149606299213" bottom="0.74803149606299213" header="0.31496062992125984" footer="0.31496062992125984"/>
  <pageSetup paperSize="9" scale="62" fitToHeight="0" orientation="portrait" r:id="rId1"/>
  <headerFooter alignWithMargins="0">
    <oddFooter>&amp;R&amp;P / &amp;N</oddFooter>
  </headerFooter>
  <drawing r:id="rId2"/>
  <legacyDrawing r:id="rId3"/>
  <oleObjects>
    <mc:AlternateContent xmlns:mc="http://schemas.openxmlformats.org/markup-compatibility/2006">
      <mc:Choice Requires="x14">
        <oleObject progId="Paint.Picture" shapeId="1025" r:id="rId4">
          <objectPr defaultSize="0" autoPict="0" r:id="rId5">
            <anchor moveWithCells="1">
              <from>
                <xdr:col>0</xdr:col>
                <xdr:colOff>400050</xdr:colOff>
                <xdr:row>0</xdr:row>
                <xdr:rowOff>95250</xdr:rowOff>
              </from>
              <to>
                <xdr:col>2</xdr:col>
                <xdr:colOff>466725</xdr:colOff>
                <xdr:row>4</xdr:row>
                <xdr:rowOff>95250</xdr:rowOff>
              </to>
            </anchor>
          </objectPr>
        </oleObject>
      </mc:Choice>
      <mc:Fallback>
        <oleObject progId="Paint.Picture"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
  <sheetViews>
    <sheetView showGridLines="0" view="pageBreakPreview" zoomScaleNormal="100" zoomScaleSheetLayoutView="100" workbookViewId="0">
      <selection activeCell="I16" sqref="I16"/>
    </sheetView>
  </sheetViews>
  <sheetFormatPr defaultColWidth="9.28515625" defaultRowHeight="12.75" x14ac:dyDescent="0.2"/>
  <cols>
    <col min="1" max="1" width="9.28515625" style="84"/>
    <col min="2" max="2" width="12.140625" style="84" customWidth="1"/>
    <col min="3" max="3" width="9.28515625" style="84"/>
    <col min="4" max="4" width="11" style="84" customWidth="1"/>
    <col min="5" max="257" width="9.28515625" style="84"/>
    <col min="258" max="258" width="12.140625" style="84" customWidth="1"/>
    <col min="259" max="259" width="9.28515625" style="84"/>
    <col min="260" max="260" width="11" style="84" customWidth="1"/>
    <col min="261" max="513" width="9.28515625" style="84"/>
    <col min="514" max="514" width="12.140625" style="84" customWidth="1"/>
    <col min="515" max="515" width="9.28515625" style="84"/>
    <col min="516" max="516" width="11" style="84" customWidth="1"/>
    <col min="517" max="769" width="9.28515625" style="84"/>
    <col min="770" max="770" width="12.140625" style="84" customWidth="1"/>
    <col min="771" max="771" width="9.28515625" style="84"/>
    <col min="772" max="772" width="11" style="84" customWidth="1"/>
    <col min="773" max="1025" width="9.28515625" style="84"/>
    <col min="1026" max="1026" width="12.140625" style="84" customWidth="1"/>
    <col min="1027" max="1027" width="9.28515625" style="84"/>
    <col min="1028" max="1028" width="11" style="84" customWidth="1"/>
    <col min="1029" max="1281" width="9.28515625" style="84"/>
    <col min="1282" max="1282" width="12.140625" style="84" customWidth="1"/>
    <col min="1283" max="1283" width="9.28515625" style="84"/>
    <col min="1284" max="1284" width="11" style="84" customWidth="1"/>
    <col min="1285" max="1537" width="9.28515625" style="84"/>
    <col min="1538" max="1538" width="12.140625" style="84" customWidth="1"/>
    <col min="1539" max="1539" width="9.28515625" style="84"/>
    <col min="1540" max="1540" width="11" style="84" customWidth="1"/>
    <col min="1541" max="1793" width="9.28515625" style="84"/>
    <col min="1794" max="1794" width="12.140625" style="84" customWidth="1"/>
    <col min="1795" max="1795" width="9.28515625" style="84"/>
    <col min="1796" max="1796" width="11" style="84" customWidth="1"/>
    <col min="1797" max="2049" width="9.28515625" style="84"/>
    <col min="2050" max="2050" width="12.140625" style="84" customWidth="1"/>
    <col min="2051" max="2051" width="9.28515625" style="84"/>
    <col min="2052" max="2052" width="11" style="84" customWidth="1"/>
    <col min="2053" max="2305" width="9.28515625" style="84"/>
    <col min="2306" max="2306" width="12.140625" style="84" customWidth="1"/>
    <col min="2307" max="2307" width="9.28515625" style="84"/>
    <col min="2308" max="2308" width="11" style="84" customWidth="1"/>
    <col min="2309" max="2561" width="9.28515625" style="84"/>
    <col min="2562" max="2562" width="12.140625" style="84" customWidth="1"/>
    <col min="2563" max="2563" width="9.28515625" style="84"/>
    <col min="2564" max="2564" width="11" style="84" customWidth="1"/>
    <col min="2565" max="2817" width="9.28515625" style="84"/>
    <col min="2818" max="2818" width="12.140625" style="84" customWidth="1"/>
    <col min="2819" max="2819" width="9.28515625" style="84"/>
    <col min="2820" max="2820" width="11" style="84" customWidth="1"/>
    <col min="2821" max="3073" width="9.28515625" style="84"/>
    <col min="3074" max="3074" width="12.140625" style="84" customWidth="1"/>
    <col min="3075" max="3075" width="9.28515625" style="84"/>
    <col min="3076" max="3076" width="11" style="84" customWidth="1"/>
    <col min="3077" max="3329" width="9.28515625" style="84"/>
    <col min="3330" max="3330" width="12.140625" style="84" customWidth="1"/>
    <col min="3331" max="3331" width="9.28515625" style="84"/>
    <col min="3332" max="3332" width="11" style="84" customWidth="1"/>
    <col min="3333" max="3585" width="9.28515625" style="84"/>
    <col min="3586" max="3586" width="12.140625" style="84" customWidth="1"/>
    <col min="3587" max="3587" width="9.28515625" style="84"/>
    <col min="3588" max="3588" width="11" style="84" customWidth="1"/>
    <col min="3589" max="3841" width="9.28515625" style="84"/>
    <col min="3842" max="3842" width="12.140625" style="84" customWidth="1"/>
    <col min="3843" max="3843" width="9.28515625" style="84"/>
    <col min="3844" max="3844" width="11" style="84" customWidth="1"/>
    <col min="3845" max="4097" width="9.28515625" style="84"/>
    <col min="4098" max="4098" width="12.140625" style="84" customWidth="1"/>
    <col min="4099" max="4099" width="9.28515625" style="84"/>
    <col min="4100" max="4100" width="11" style="84" customWidth="1"/>
    <col min="4101" max="4353" width="9.28515625" style="84"/>
    <col min="4354" max="4354" width="12.140625" style="84" customWidth="1"/>
    <col min="4355" max="4355" width="9.28515625" style="84"/>
    <col min="4356" max="4356" width="11" style="84" customWidth="1"/>
    <col min="4357" max="4609" width="9.28515625" style="84"/>
    <col min="4610" max="4610" width="12.140625" style="84" customWidth="1"/>
    <col min="4611" max="4611" width="9.28515625" style="84"/>
    <col min="4612" max="4612" width="11" style="84" customWidth="1"/>
    <col min="4613" max="4865" width="9.28515625" style="84"/>
    <col min="4866" max="4866" width="12.140625" style="84" customWidth="1"/>
    <col min="4867" max="4867" width="9.28515625" style="84"/>
    <col min="4868" max="4868" width="11" style="84" customWidth="1"/>
    <col min="4869" max="5121" width="9.28515625" style="84"/>
    <col min="5122" max="5122" width="12.140625" style="84" customWidth="1"/>
    <col min="5123" max="5123" width="9.28515625" style="84"/>
    <col min="5124" max="5124" width="11" style="84" customWidth="1"/>
    <col min="5125" max="5377" width="9.28515625" style="84"/>
    <col min="5378" max="5378" width="12.140625" style="84" customWidth="1"/>
    <col min="5379" max="5379" width="9.28515625" style="84"/>
    <col min="5380" max="5380" width="11" style="84" customWidth="1"/>
    <col min="5381" max="5633" width="9.28515625" style="84"/>
    <col min="5634" max="5634" width="12.140625" style="84" customWidth="1"/>
    <col min="5635" max="5635" width="9.28515625" style="84"/>
    <col min="5636" max="5636" width="11" style="84" customWidth="1"/>
    <col min="5637" max="5889" width="9.28515625" style="84"/>
    <col min="5890" max="5890" width="12.140625" style="84" customWidth="1"/>
    <col min="5891" max="5891" width="9.28515625" style="84"/>
    <col min="5892" max="5892" width="11" style="84" customWidth="1"/>
    <col min="5893" max="6145" width="9.28515625" style="84"/>
    <col min="6146" max="6146" width="12.140625" style="84" customWidth="1"/>
    <col min="6147" max="6147" width="9.28515625" style="84"/>
    <col min="6148" max="6148" width="11" style="84" customWidth="1"/>
    <col min="6149" max="6401" width="9.28515625" style="84"/>
    <col min="6402" max="6402" width="12.140625" style="84" customWidth="1"/>
    <col min="6403" max="6403" width="9.28515625" style="84"/>
    <col min="6404" max="6404" width="11" style="84" customWidth="1"/>
    <col min="6405" max="6657" width="9.28515625" style="84"/>
    <col min="6658" max="6658" width="12.140625" style="84" customWidth="1"/>
    <col min="6659" max="6659" width="9.28515625" style="84"/>
    <col min="6660" max="6660" width="11" style="84" customWidth="1"/>
    <col min="6661" max="6913" width="9.28515625" style="84"/>
    <col min="6914" max="6914" width="12.140625" style="84" customWidth="1"/>
    <col min="6915" max="6915" width="9.28515625" style="84"/>
    <col min="6916" max="6916" width="11" style="84" customWidth="1"/>
    <col min="6917" max="7169" width="9.28515625" style="84"/>
    <col min="7170" max="7170" width="12.140625" style="84" customWidth="1"/>
    <col min="7171" max="7171" width="9.28515625" style="84"/>
    <col min="7172" max="7172" width="11" style="84" customWidth="1"/>
    <col min="7173" max="7425" width="9.28515625" style="84"/>
    <col min="7426" max="7426" width="12.140625" style="84" customWidth="1"/>
    <col min="7427" max="7427" width="9.28515625" style="84"/>
    <col min="7428" max="7428" width="11" style="84" customWidth="1"/>
    <col min="7429" max="7681" width="9.28515625" style="84"/>
    <col min="7682" max="7682" width="12.140625" style="84" customWidth="1"/>
    <col min="7683" max="7683" width="9.28515625" style="84"/>
    <col min="7684" max="7684" width="11" style="84" customWidth="1"/>
    <col min="7685" max="7937" width="9.28515625" style="84"/>
    <col min="7938" max="7938" width="12.140625" style="84" customWidth="1"/>
    <col min="7939" max="7939" width="9.28515625" style="84"/>
    <col min="7940" max="7940" width="11" style="84" customWidth="1"/>
    <col min="7941" max="8193" width="9.28515625" style="84"/>
    <col min="8194" max="8194" width="12.140625" style="84" customWidth="1"/>
    <col min="8195" max="8195" width="9.28515625" style="84"/>
    <col min="8196" max="8196" width="11" style="84" customWidth="1"/>
    <col min="8197" max="8449" width="9.28515625" style="84"/>
    <col min="8450" max="8450" width="12.140625" style="84" customWidth="1"/>
    <col min="8451" max="8451" width="9.28515625" style="84"/>
    <col min="8452" max="8452" width="11" style="84" customWidth="1"/>
    <col min="8453" max="8705" width="9.28515625" style="84"/>
    <col min="8706" max="8706" width="12.140625" style="84" customWidth="1"/>
    <col min="8707" max="8707" width="9.28515625" style="84"/>
    <col min="8708" max="8708" width="11" style="84" customWidth="1"/>
    <col min="8709" max="8961" width="9.28515625" style="84"/>
    <col min="8962" max="8962" width="12.140625" style="84" customWidth="1"/>
    <col min="8963" max="8963" width="9.28515625" style="84"/>
    <col min="8964" max="8964" width="11" style="84" customWidth="1"/>
    <col min="8965" max="9217" width="9.28515625" style="84"/>
    <col min="9218" max="9218" width="12.140625" style="84" customWidth="1"/>
    <col min="9219" max="9219" width="9.28515625" style="84"/>
    <col min="9220" max="9220" width="11" style="84" customWidth="1"/>
    <col min="9221" max="9473" width="9.28515625" style="84"/>
    <col min="9474" max="9474" width="12.140625" style="84" customWidth="1"/>
    <col min="9475" max="9475" width="9.28515625" style="84"/>
    <col min="9476" max="9476" width="11" style="84" customWidth="1"/>
    <col min="9477" max="9729" width="9.28515625" style="84"/>
    <col min="9730" max="9730" width="12.140625" style="84" customWidth="1"/>
    <col min="9731" max="9731" width="9.28515625" style="84"/>
    <col min="9732" max="9732" width="11" style="84" customWidth="1"/>
    <col min="9733" max="9985" width="9.28515625" style="84"/>
    <col min="9986" max="9986" width="12.140625" style="84" customWidth="1"/>
    <col min="9987" max="9987" width="9.28515625" style="84"/>
    <col min="9988" max="9988" width="11" style="84" customWidth="1"/>
    <col min="9989" max="10241" width="9.28515625" style="84"/>
    <col min="10242" max="10242" width="12.140625" style="84" customWidth="1"/>
    <col min="10243" max="10243" width="9.28515625" style="84"/>
    <col min="10244" max="10244" width="11" style="84" customWidth="1"/>
    <col min="10245" max="10497" width="9.28515625" style="84"/>
    <col min="10498" max="10498" width="12.140625" style="84" customWidth="1"/>
    <col min="10499" max="10499" width="9.28515625" style="84"/>
    <col min="10500" max="10500" width="11" style="84" customWidth="1"/>
    <col min="10501" max="10753" width="9.28515625" style="84"/>
    <col min="10754" max="10754" width="12.140625" style="84" customWidth="1"/>
    <col min="10755" max="10755" width="9.28515625" style="84"/>
    <col min="10756" max="10756" width="11" style="84" customWidth="1"/>
    <col min="10757" max="11009" width="9.28515625" style="84"/>
    <col min="11010" max="11010" width="12.140625" style="84" customWidth="1"/>
    <col min="11011" max="11011" width="9.28515625" style="84"/>
    <col min="11012" max="11012" width="11" style="84" customWidth="1"/>
    <col min="11013" max="11265" width="9.28515625" style="84"/>
    <col min="11266" max="11266" width="12.140625" style="84" customWidth="1"/>
    <col min="11267" max="11267" width="9.28515625" style="84"/>
    <col min="11268" max="11268" width="11" style="84" customWidth="1"/>
    <col min="11269" max="11521" width="9.28515625" style="84"/>
    <col min="11522" max="11522" width="12.140625" style="84" customWidth="1"/>
    <col min="11523" max="11523" width="9.28515625" style="84"/>
    <col min="11524" max="11524" width="11" style="84" customWidth="1"/>
    <col min="11525" max="11777" width="9.28515625" style="84"/>
    <col min="11778" max="11778" width="12.140625" style="84" customWidth="1"/>
    <col min="11779" max="11779" width="9.28515625" style="84"/>
    <col min="11780" max="11780" width="11" style="84" customWidth="1"/>
    <col min="11781" max="12033" width="9.28515625" style="84"/>
    <col min="12034" max="12034" width="12.140625" style="84" customWidth="1"/>
    <col min="12035" max="12035" width="9.28515625" style="84"/>
    <col min="12036" max="12036" width="11" style="84" customWidth="1"/>
    <col min="12037" max="12289" width="9.28515625" style="84"/>
    <col min="12290" max="12290" width="12.140625" style="84" customWidth="1"/>
    <col min="12291" max="12291" width="9.28515625" style="84"/>
    <col min="12292" max="12292" width="11" style="84" customWidth="1"/>
    <col min="12293" max="12545" width="9.28515625" style="84"/>
    <col min="12546" max="12546" width="12.140625" style="84" customWidth="1"/>
    <col min="12547" max="12547" width="9.28515625" style="84"/>
    <col min="12548" max="12548" width="11" style="84" customWidth="1"/>
    <col min="12549" max="12801" width="9.28515625" style="84"/>
    <col min="12802" max="12802" width="12.140625" style="84" customWidth="1"/>
    <col min="12803" max="12803" width="9.28515625" style="84"/>
    <col min="12804" max="12804" width="11" style="84" customWidth="1"/>
    <col min="12805" max="13057" width="9.28515625" style="84"/>
    <col min="13058" max="13058" width="12.140625" style="84" customWidth="1"/>
    <col min="13059" max="13059" width="9.28515625" style="84"/>
    <col min="13060" max="13060" width="11" style="84" customWidth="1"/>
    <col min="13061" max="13313" width="9.28515625" style="84"/>
    <col min="13314" max="13314" width="12.140625" style="84" customWidth="1"/>
    <col min="13315" max="13315" width="9.28515625" style="84"/>
    <col min="13316" max="13316" width="11" style="84" customWidth="1"/>
    <col min="13317" max="13569" width="9.28515625" style="84"/>
    <col min="13570" max="13570" width="12.140625" style="84" customWidth="1"/>
    <col min="13571" max="13571" width="9.28515625" style="84"/>
    <col min="13572" max="13572" width="11" style="84" customWidth="1"/>
    <col min="13573" max="13825" width="9.28515625" style="84"/>
    <col min="13826" max="13826" width="12.140625" style="84" customWidth="1"/>
    <col min="13827" max="13827" width="9.28515625" style="84"/>
    <col min="13828" max="13828" width="11" style="84" customWidth="1"/>
    <col min="13829" max="14081" width="9.28515625" style="84"/>
    <col min="14082" max="14082" width="12.140625" style="84" customWidth="1"/>
    <col min="14083" max="14083" width="9.28515625" style="84"/>
    <col min="14084" max="14084" width="11" style="84" customWidth="1"/>
    <col min="14085" max="14337" width="9.28515625" style="84"/>
    <col min="14338" max="14338" width="12.140625" style="84" customWidth="1"/>
    <col min="14339" max="14339" width="9.28515625" style="84"/>
    <col min="14340" max="14340" width="11" style="84" customWidth="1"/>
    <col min="14341" max="14593" width="9.28515625" style="84"/>
    <col min="14594" max="14594" width="12.140625" style="84" customWidth="1"/>
    <col min="14595" max="14595" width="9.28515625" style="84"/>
    <col min="14596" max="14596" width="11" style="84" customWidth="1"/>
    <col min="14597" max="14849" width="9.28515625" style="84"/>
    <col min="14850" max="14850" width="12.140625" style="84" customWidth="1"/>
    <col min="14851" max="14851" width="9.28515625" style="84"/>
    <col min="14852" max="14852" width="11" style="84" customWidth="1"/>
    <col min="14853" max="15105" width="9.28515625" style="84"/>
    <col min="15106" max="15106" width="12.140625" style="84" customWidth="1"/>
    <col min="15107" max="15107" width="9.28515625" style="84"/>
    <col min="15108" max="15108" width="11" style="84" customWidth="1"/>
    <col min="15109" max="15361" width="9.28515625" style="84"/>
    <col min="15362" max="15362" width="12.140625" style="84" customWidth="1"/>
    <col min="15363" max="15363" width="9.28515625" style="84"/>
    <col min="15364" max="15364" width="11" style="84" customWidth="1"/>
    <col min="15365" max="15617" width="9.28515625" style="84"/>
    <col min="15618" max="15618" width="12.140625" style="84" customWidth="1"/>
    <col min="15619" max="15619" width="9.28515625" style="84"/>
    <col min="15620" max="15620" width="11" style="84" customWidth="1"/>
    <col min="15621" max="15873" width="9.28515625" style="84"/>
    <col min="15874" max="15874" width="12.140625" style="84" customWidth="1"/>
    <col min="15875" max="15875" width="9.28515625" style="84"/>
    <col min="15876" max="15876" width="11" style="84" customWidth="1"/>
    <col min="15877" max="16129" width="9.28515625" style="84"/>
    <col min="16130" max="16130" width="12.140625" style="84" customWidth="1"/>
    <col min="16131" max="16131" width="9.28515625" style="84"/>
    <col min="16132" max="16132" width="11" style="84" customWidth="1"/>
    <col min="16133" max="16384" width="9.28515625" style="84"/>
  </cols>
  <sheetData>
    <row r="1" spans="1:10" x14ac:dyDescent="0.2">
      <c r="A1" s="83"/>
      <c r="B1" s="83"/>
      <c r="C1" s="83"/>
      <c r="D1" s="83"/>
      <c r="E1" s="83"/>
      <c r="F1" s="83"/>
      <c r="G1" s="83"/>
      <c r="H1" s="83"/>
      <c r="I1" s="83"/>
      <c r="J1" s="83"/>
    </row>
    <row r="2" spans="1:10" x14ac:dyDescent="0.2">
      <c r="A2" s="83"/>
      <c r="B2" s="83"/>
      <c r="C2" s="83"/>
      <c r="D2" s="83"/>
      <c r="E2" s="83"/>
      <c r="F2" s="83"/>
      <c r="G2" s="83"/>
      <c r="H2" s="83"/>
      <c r="I2" s="83"/>
      <c r="J2" s="83"/>
    </row>
    <row r="3" spans="1:10" x14ac:dyDescent="0.2">
      <c r="A3" s="83"/>
      <c r="B3" s="83"/>
      <c r="C3" s="83"/>
      <c r="D3" s="83"/>
      <c r="E3" s="83"/>
      <c r="F3" s="83"/>
      <c r="G3" s="83"/>
      <c r="H3" s="83"/>
      <c r="I3" s="83"/>
      <c r="J3" s="83"/>
    </row>
    <row r="4" spans="1:10" ht="15" x14ac:dyDescent="0.25">
      <c r="A4" s="83"/>
      <c r="B4" s="85" t="s">
        <v>73</v>
      </c>
      <c r="C4" s="159" t="s">
        <v>145</v>
      </c>
      <c r="D4" s="159"/>
      <c r="E4" s="159"/>
      <c r="F4" s="159"/>
      <c r="G4" s="159"/>
      <c r="H4" s="159"/>
      <c r="I4" s="159"/>
      <c r="J4" s="83"/>
    </row>
    <row r="5" spans="1:10" x14ac:dyDescent="0.2">
      <c r="A5" s="83"/>
      <c r="B5" s="83"/>
      <c r="C5" s="83"/>
      <c r="D5" s="83"/>
      <c r="E5" s="83"/>
      <c r="F5" s="83"/>
      <c r="G5" s="83"/>
      <c r="H5" s="83"/>
      <c r="I5" s="83"/>
      <c r="J5" s="83"/>
    </row>
    <row r="6" spans="1:10" x14ac:dyDescent="0.2">
      <c r="A6" s="83"/>
      <c r="B6" s="83"/>
      <c r="C6" s="83"/>
      <c r="D6" s="83"/>
      <c r="E6" s="83"/>
      <c r="F6" s="83"/>
      <c r="G6" s="83"/>
      <c r="H6" s="83"/>
      <c r="I6" s="83"/>
      <c r="J6" s="83"/>
    </row>
    <row r="7" spans="1:10" x14ac:dyDescent="0.2">
      <c r="A7" s="83"/>
      <c r="B7" s="83"/>
      <c r="C7" s="83"/>
      <c r="D7" s="83"/>
      <c r="E7" s="83"/>
      <c r="F7" s="83"/>
      <c r="G7" s="83"/>
      <c r="H7" s="83"/>
      <c r="I7" s="83"/>
      <c r="J7" s="83"/>
    </row>
    <row r="8" spans="1:10" x14ac:dyDescent="0.2">
      <c r="A8" s="83"/>
      <c r="B8" s="83"/>
      <c r="C8" s="83"/>
      <c r="D8" s="83"/>
      <c r="E8" s="83"/>
      <c r="F8" s="83"/>
      <c r="G8" s="83"/>
      <c r="H8" s="83"/>
      <c r="I8" s="83"/>
      <c r="J8" s="83"/>
    </row>
    <row r="9" spans="1:10" x14ac:dyDescent="0.2">
      <c r="A9" s="83"/>
      <c r="B9" s="83"/>
      <c r="C9" s="83"/>
      <c r="D9" s="83"/>
      <c r="E9" s="83"/>
      <c r="F9" s="83"/>
      <c r="G9" s="83"/>
      <c r="H9" s="83"/>
      <c r="I9" s="83"/>
      <c r="J9" s="83"/>
    </row>
    <row r="10" spans="1:10" x14ac:dyDescent="0.2">
      <c r="A10" s="83"/>
      <c r="B10" s="83"/>
      <c r="C10" s="83"/>
      <c r="D10" s="83"/>
      <c r="E10" s="83"/>
      <c r="F10" s="83"/>
      <c r="G10" s="83"/>
      <c r="H10" s="83"/>
      <c r="I10" s="83"/>
      <c r="J10" s="83"/>
    </row>
    <row r="11" spans="1:10" ht="21" x14ac:dyDescent="0.25">
      <c r="A11" s="160" t="s">
        <v>74</v>
      </c>
      <c r="B11" s="160"/>
      <c r="C11" s="160"/>
      <c r="D11" s="160"/>
      <c r="E11" s="160"/>
      <c r="F11" s="160"/>
      <c r="G11" s="160"/>
      <c r="H11" s="160"/>
      <c r="I11" s="160"/>
      <c r="J11" s="160"/>
    </row>
    <row r="12" spans="1:10" ht="15.75" x14ac:dyDescent="0.25">
      <c r="A12" s="161"/>
      <c r="B12" s="161"/>
      <c r="C12" s="161"/>
      <c r="D12" s="161"/>
      <c r="E12" s="161"/>
      <c r="F12" s="161"/>
      <c r="G12" s="161"/>
      <c r="H12" s="161"/>
      <c r="I12" s="161"/>
      <c r="J12" s="161"/>
    </row>
    <row r="13" spans="1:10" x14ac:dyDescent="0.2">
      <c r="A13" s="83"/>
      <c r="B13" s="83"/>
      <c r="C13" s="83"/>
      <c r="D13" s="83"/>
      <c r="E13" s="83"/>
      <c r="F13" s="83"/>
      <c r="G13" s="83"/>
      <c r="H13" s="83"/>
      <c r="I13" s="83"/>
      <c r="J13" s="83"/>
    </row>
    <row r="14" spans="1:10" ht="14.25" x14ac:dyDescent="0.2">
      <c r="A14" s="86"/>
      <c r="B14" s="86"/>
      <c r="C14" s="86"/>
      <c r="D14" s="86"/>
      <c r="E14" s="86"/>
      <c r="F14" s="86"/>
      <c r="G14" s="86"/>
      <c r="H14" s="86"/>
      <c r="I14" s="86"/>
      <c r="J14" s="86"/>
    </row>
    <row r="15" spans="1:10" ht="42" customHeight="1" x14ac:dyDescent="0.2">
      <c r="A15" s="162" t="s">
        <v>218</v>
      </c>
      <c r="B15" s="162"/>
      <c r="C15" s="162"/>
      <c r="D15" s="162"/>
      <c r="E15" s="162"/>
      <c r="F15" s="162"/>
      <c r="G15" s="162"/>
      <c r="H15" s="162"/>
      <c r="I15" s="162"/>
      <c r="J15" s="162"/>
    </row>
    <row r="16" spans="1:10" ht="16.149999999999999" customHeight="1" x14ac:dyDescent="0.2">
      <c r="A16" s="86" t="s">
        <v>75</v>
      </c>
      <c r="B16" s="86"/>
      <c r="C16" s="86"/>
      <c r="D16" s="87">
        <v>5.7000000000000002E-2</v>
      </c>
      <c r="E16" s="86" t="s">
        <v>76</v>
      </c>
      <c r="F16" s="86"/>
      <c r="G16" s="86"/>
      <c r="H16" s="86"/>
      <c r="I16" s="86"/>
      <c r="J16" s="87"/>
    </row>
    <row r="17" spans="1:10" ht="14.25" x14ac:dyDescent="0.2">
      <c r="A17" s="86" t="s">
        <v>77</v>
      </c>
      <c r="B17" s="86"/>
      <c r="C17" s="86"/>
      <c r="D17" s="87">
        <v>0.03</v>
      </c>
      <c r="E17" s="86" t="s">
        <v>78</v>
      </c>
      <c r="F17" s="86"/>
      <c r="G17" s="86"/>
      <c r="H17" s="86"/>
      <c r="I17" s="86"/>
      <c r="J17" s="87"/>
    </row>
    <row r="18" spans="1:10" ht="14.25" x14ac:dyDescent="0.2">
      <c r="A18" s="86" t="s">
        <v>79</v>
      </c>
      <c r="B18" s="86"/>
      <c r="C18" s="86"/>
      <c r="D18" s="87">
        <v>1.7749999999999998E-2</v>
      </c>
      <c r="E18" s="86" t="s">
        <v>80</v>
      </c>
      <c r="F18" s="86"/>
      <c r="G18" s="86"/>
      <c r="H18" s="86"/>
      <c r="I18" s="86"/>
      <c r="J18" s="87"/>
    </row>
    <row r="19" spans="1:10" ht="14.25" x14ac:dyDescent="0.2">
      <c r="A19" s="86" t="s">
        <v>81</v>
      </c>
      <c r="B19" s="86"/>
      <c r="C19" s="86"/>
      <c r="D19" s="87">
        <v>6.4399999999999999E-2</v>
      </c>
      <c r="E19" s="86" t="s">
        <v>82</v>
      </c>
      <c r="F19" s="86"/>
      <c r="G19" s="86"/>
      <c r="H19" s="86"/>
      <c r="I19" s="86"/>
      <c r="J19" s="87"/>
    </row>
    <row r="20" spans="1:10" ht="14.25" x14ac:dyDescent="0.2">
      <c r="A20" s="86" t="s">
        <v>83</v>
      </c>
      <c r="B20" s="86"/>
      <c r="C20" s="86"/>
      <c r="D20" s="87">
        <v>6.4999999999999997E-3</v>
      </c>
      <c r="E20" s="86" t="s">
        <v>84</v>
      </c>
      <c r="F20" s="86"/>
      <c r="G20" s="86"/>
      <c r="H20" s="86"/>
      <c r="I20" s="86"/>
      <c r="J20" s="87"/>
    </row>
    <row r="21" spans="1:10" ht="14.25" x14ac:dyDescent="0.2">
      <c r="A21" s="86" t="s">
        <v>85</v>
      </c>
      <c r="B21" s="86"/>
      <c r="C21" s="86"/>
      <c r="D21" s="87">
        <v>0.03</v>
      </c>
      <c r="E21" s="86" t="s">
        <v>84</v>
      </c>
      <c r="F21" s="86"/>
      <c r="G21" s="86"/>
      <c r="H21" s="86"/>
      <c r="I21" s="86"/>
      <c r="J21" s="87"/>
    </row>
    <row r="22" spans="1:10" ht="14.25" x14ac:dyDescent="0.2">
      <c r="A22" s="88" t="s">
        <v>86</v>
      </c>
      <c r="B22" s="83"/>
      <c r="C22" s="83"/>
      <c r="D22" s="89">
        <v>0.02</v>
      </c>
      <c r="E22" s="90" t="s">
        <v>84</v>
      </c>
      <c r="F22" s="83"/>
      <c r="G22" s="91"/>
      <c r="H22" s="83"/>
      <c r="I22" s="83"/>
      <c r="J22" s="89"/>
    </row>
    <row r="23" spans="1:10" x14ac:dyDescent="0.2">
      <c r="A23" s="92"/>
      <c r="B23" s="93"/>
      <c r="C23" s="94"/>
      <c r="D23" s="94"/>
      <c r="E23" s="94"/>
      <c r="F23" s="93"/>
      <c r="G23" s="93"/>
      <c r="H23" s="83"/>
      <c r="I23" s="83"/>
      <c r="J23" s="83"/>
    </row>
    <row r="24" spans="1:10" x14ac:dyDescent="0.2">
      <c r="A24" s="95" t="s">
        <v>87</v>
      </c>
      <c r="B24" s="93"/>
      <c r="C24" s="94"/>
      <c r="D24" s="94"/>
      <c r="E24" s="94"/>
      <c r="F24" s="93"/>
      <c r="G24" s="93"/>
      <c r="H24" s="83"/>
      <c r="I24" s="83"/>
      <c r="J24" s="83"/>
    </row>
    <row r="25" spans="1:10" x14ac:dyDescent="0.2">
      <c r="A25" s="96" t="s">
        <v>88</v>
      </c>
      <c r="B25" s="93"/>
      <c r="C25" s="94"/>
      <c r="D25" s="94"/>
      <c r="E25" s="94"/>
      <c r="F25" s="93"/>
      <c r="G25" s="93"/>
      <c r="H25" s="83"/>
      <c r="I25" s="83"/>
      <c r="J25" s="83"/>
    </row>
    <row r="26" spans="1:10" x14ac:dyDescent="0.2">
      <c r="A26" s="92"/>
      <c r="B26" s="93"/>
      <c r="C26" s="94"/>
      <c r="D26" s="94"/>
      <c r="E26" s="94"/>
      <c r="F26" s="93"/>
      <c r="G26" s="93"/>
      <c r="H26" s="83"/>
      <c r="I26" s="83"/>
      <c r="J26" s="83"/>
    </row>
    <row r="27" spans="1:10" ht="14.25" x14ac:dyDescent="0.2">
      <c r="A27" s="86" t="s">
        <v>89</v>
      </c>
      <c r="B27" s="86" t="s">
        <v>90</v>
      </c>
      <c r="C27" s="86"/>
      <c r="D27" s="86"/>
      <c r="E27" s="86"/>
      <c r="F27" s="86"/>
      <c r="G27" s="86"/>
      <c r="H27" s="86"/>
      <c r="I27" s="86"/>
      <c r="J27" s="86"/>
    </row>
    <row r="28" spans="1:10" ht="14.25" x14ac:dyDescent="0.2">
      <c r="A28" s="86"/>
      <c r="B28" s="86"/>
      <c r="C28" s="86"/>
      <c r="D28" s="86"/>
      <c r="E28" s="86"/>
      <c r="F28" s="86"/>
      <c r="G28" s="86"/>
      <c r="H28" s="86"/>
      <c r="I28" s="86"/>
      <c r="J28" s="86"/>
    </row>
    <row r="29" spans="1:10" ht="15" x14ac:dyDescent="0.2">
      <c r="A29" s="97" t="s">
        <v>89</v>
      </c>
      <c r="B29" s="98">
        <f>((((1+D16)*(1+D17)*(1+D18)*(1+D19))/(1-(SUM(D20:D22))))-1)</f>
        <v>0.25001805076947559</v>
      </c>
      <c r="C29" s="86"/>
      <c r="D29" s="86"/>
      <c r="E29" s="99"/>
      <c r="F29" s="86"/>
      <c r="G29" s="86"/>
      <c r="H29" s="86"/>
      <c r="I29" s="86"/>
      <c r="J29" s="86"/>
    </row>
    <row r="30" spans="1:10" x14ac:dyDescent="0.2">
      <c r="A30" s="92"/>
      <c r="B30" s="93"/>
      <c r="C30" s="94"/>
      <c r="D30" s="94"/>
      <c r="E30" s="94"/>
      <c r="F30" s="93"/>
      <c r="G30" s="93"/>
      <c r="H30" s="83"/>
      <c r="I30" s="83"/>
      <c r="J30" s="83"/>
    </row>
    <row r="31" spans="1:10" x14ac:dyDescent="0.2">
      <c r="A31" s="92"/>
      <c r="B31" s="93"/>
      <c r="C31" s="94"/>
      <c r="D31" s="94"/>
      <c r="E31" s="94"/>
      <c r="F31" s="93"/>
      <c r="G31" s="93"/>
      <c r="H31" s="83"/>
      <c r="I31" s="83"/>
      <c r="J31" s="83"/>
    </row>
    <row r="32" spans="1:10" x14ac:dyDescent="0.2">
      <c r="A32" s="163"/>
      <c r="B32" s="163"/>
      <c r="C32" s="163"/>
      <c r="D32" s="163"/>
      <c r="E32" s="163"/>
      <c r="F32" s="163"/>
      <c r="G32" s="163"/>
      <c r="H32" s="163"/>
      <c r="I32" s="163"/>
      <c r="J32" s="163"/>
    </row>
    <row r="33" spans="1:10" x14ac:dyDescent="0.2">
      <c r="A33" s="92"/>
      <c r="B33" s="93"/>
      <c r="C33" s="94"/>
      <c r="D33" s="94"/>
      <c r="E33" s="94"/>
      <c r="F33" s="93"/>
      <c r="G33" s="93"/>
      <c r="H33" s="83"/>
      <c r="I33" s="83"/>
      <c r="J33" s="83"/>
    </row>
    <row r="34" spans="1:10" x14ac:dyDescent="0.2">
      <c r="A34" s="92"/>
      <c r="B34" s="93"/>
      <c r="C34" s="94"/>
      <c r="D34" s="94"/>
      <c r="E34" s="94"/>
      <c r="F34" s="93"/>
      <c r="G34" s="93"/>
      <c r="H34" s="83"/>
      <c r="I34" s="83"/>
      <c r="J34" s="83"/>
    </row>
    <row r="35" spans="1:10" x14ac:dyDescent="0.2">
      <c r="A35" s="92"/>
      <c r="B35" s="93"/>
      <c r="C35" s="94"/>
      <c r="D35" s="94"/>
      <c r="E35" s="94"/>
      <c r="F35" s="93"/>
      <c r="G35" s="93"/>
      <c r="H35" s="83"/>
      <c r="I35" s="83"/>
      <c r="J35" s="83"/>
    </row>
    <row r="36" spans="1:10" x14ac:dyDescent="0.2">
      <c r="A36" s="92"/>
      <c r="B36" s="93"/>
      <c r="C36" s="94"/>
      <c r="D36" s="94"/>
      <c r="E36" s="94"/>
      <c r="F36" s="93"/>
      <c r="G36" s="93"/>
      <c r="H36" s="83"/>
      <c r="I36" s="83"/>
      <c r="J36" s="83"/>
    </row>
    <row r="37" spans="1:10" x14ac:dyDescent="0.2">
      <c r="A37" s="164"/>
      <c r="B37" s="164"/>
      <c r="C37" s="164"/>
      <c r="D37" s="164"/>
      <c r="E37" s="164"/>
      <c r="F37" s="164"/>
      <c r="G37" s="164"/>
      <c r="H37" s="164"/>
      <c r="I37" s="164"/>
      <c r="J37" s="164"/>
    </row>
    <row r="38" spans="1:10" x14ac:dyDescent="0.2">
      <c r="A38" s="158"/>
      <c r="B38" s="158"/>
      <c r="C38" s="158"/>
      <c r="D38" s="158"/>
      <c r="E38" s="158"/>
      <c r="F38" s="158"/>
      <c r="G38" s="158"/>
      <c r="H38" s="158"/>
      <c r="I38" s="158"/>
      <c r="J38" s="158"/>
    </row>
    <row r="39" spans="1:10" x14ac:dyDescent="0.2">
      <c r="A39" s="158"/>
      <c r="B39" s="158"/>
      <c r="C39" s="158"/>
      <c r="D39" s="158"/>
      <c r="E39" s="158"/>
      <c r="F39" s="158"/>
      <c r="G39" s="158"/>
      <c r="H39" s="158"/>
      <c r="I39" s="158"/>
      <c r="J39" s="158"/>
    </row>
    <row r="40" spans="1:10" x14ac:dyDescent="0.2">
      <c r="A40" s="158"/>
      <c r="B40" s="158"/>
      <c r="C40" s="158"/>
      <c r="D40" s="158"/>
      <c r="E40" s="158"/>
      <c r="F40" s="158"/>
      <c r="G40" s="158"/>
      <c r="H40" s="158"/>
      <c r="I40" s="158"/>
      <c r="J40" s="158"/>
    </row>
    <row r="41" spans="1:10" x14ac:dyDescent="0.2">
      <c r="A41" s="83"/>
      <c r="B41" s="83"/>
      <c r="C41" s="83"/>
      <c r="D41" s="83"/>
      <c r="E41" s="83"/>
      <c r="F41" s="83"/>
      <c r="G41" s="83"/>
      <c r="H41" s="83"/>
      <c r="I41" s="83"/>
      <c r="J41" s="83"/>
    </row>
    <row r="42" spans="1:10" x14ac:dyDescent="0.2">
      <c r="A42" s="83"/>
      <c r="B42" s="83"/>
      <c r="C42" s="83"/>
      <c r="D42" s="83"/>
      <c r="E42" s="83"/>
      <c r="F42" s="83"/>
      <c r="G42" s="83"/>
      <c r="H42" s="83"/>
      <c r="I42" s="83"/>
      <c r="J42" s="83"/>
    </row>
    <row r="43" spans="1:10" x14ac:dyDescent="0.2">
      <c r="A43" s="164"/>
      <c r="B43" s="164"/>
      <c r="C43" s="164"/>
      <c r="D43" s="164"/>
      <c r="E43" s="164"/>
      <c r="F43" s="164"/>
      <c r="G43" s="164"/>
      <c r="H43" s="164"/>
      <c r="I43" s="164"/>
      <c r="J43" s="164"/>
    </row>
    <row r="44" spans="1:10" x14ac:dyDescent="0.2">
      <c r="A44" s="158"/>
      <c r="B44" s="158"/>
      <c r="C44" s="158"/>
      <c r="D44" s="158"/>
      <c r="E44" s="158"/>
      <c r="F44" s="158"/>
      <c r="G44" s="158"/>
      <c r="H44" s="158"/>
      <c r="I44" s="158"/>
      <c r="J44" s="158"/>
    </row>
    <row r="45" spans="1:10" x14ac:dyDescent="0.2">
      <c r="A45" s="158"/>
      <c r="B45" s="158"/>
      <c r="C45" s="158"/>
      <c r="D45" s="158"/>
      <c r="E45" s="158"/>
      <c r="F45" s="158"/>
      <c r="G45" s="158"/>
      <c r="H45" s="158"/>
      <c r="I45" s="158"/>
      <c r="J45" s="158"/>
    </row>
    <row r="46" spans="1:10" x14ac:dyDescent="0.2">
      <c r="A46" s="83"/>
      <c r="B46" s="83"/>
      <c r="C46" s="83"/>
      <c r="D46" s="83"/>
      <c r="E46" s="83"/>
      <c r="F46" s="83"/>
      <c r="G46" s="83"/>
      <c r="H46" s="83"/>
      <c r="I46" s="83"/>
      <c r="J46" s="83"/>
    </row>
    <row r="47" spans="1:10" x14ac:dyDescent="0.2">
      <c r="A47" s="83"/>
      <c r="B47" s="83"/>
      <c r="C47" s="83"/>
      <c r="D47" s="83"/>
      <c r="E47" s="83"/>
      <c r="F47" s="83"/>
      <c r="G47" s="83"/>
      <c r="H47" s="83"/>
      <c r="I47" s="83"/>
      <c r="J47" s="83"/>
    </row>
    <row r="48" spans="1:10" x14ac:dyDescent="0.2">
      <c r="A48" s="83"/>
      <c r="B48" s="83"/>
      <c r="C48" s="83"/>
      <c r="D48" s="83"/>
      <c r="E48" s="83"/>
      <c r="F48" s="83"/>
      <c r="G48" s="83"/>
      <c r="H48" s="83"/>
      <c r="I48" s="83"/>
      <c r="J48" s="83"/>
    </row>
    <row r="49" spans="1:10" x14ac:dyDescent="0.2">
      <c r="A49" s="83"/>
      <c r="B49" s="83"/>
      <c r="C49" s="83"/>
      <c r="D49" s="83"/>
      <c r="E49" s="83"/>
      <c r="F49" s="83"/>
      <c r="G49" s="83"/>
      <c r="H49" s="83"/>
      <c r="I49" s="83"/>
      <c r="J49" s="83"/>
    </row>
    <row r="50" spans="1:10" x14ac:dyDescent="0.2">
      <c r="A50" s="83"/>
      <c r="B50" s="83"/>
      <c r="C50" s="83"/>
      <c r="D50" s="83"/>
      <c r="E50" s="83"/>
      <c r="F50" s="83"/>
      <c r="G50" s="83"/>
      <c r="H50" s="83"/>
      <c r="I50" s="83"/>
      <c r="J50" s="83"/>
    </row>
    <row r="51" spans="1:10" x14ac:dyDescent="0.2">
      <c r="A51" s="83"/>
      <c r="B51" s="83"/>
      <c r="C51" s="83"/>
      <c r="D51" s="83"/>
      <c r="E51" s="83"/>
      <c r="F51" s="83"/>
      <c r="G51" s="83"/>
      <c r="H51" s="83"/>
      <c r="I51" s="83"/>
      <c r="J51" s="83"/>
    </row>
    <row r="52" spans="1:10" x14ac:dyDescent="0.2">
      <c r="A52" s="83"/>
      <c r="B52" s="83"/>
      <c r="C52" s="83"/>
      <c r="D52" s="83"/>
      <c r="E52" s="83"/>
      <c r="F52" s="83"/>
      <c r="G52" s="83"/>
      <c r="H52" s="83"/>
      <c r="I52" s="83"/>
      <c r="J52" s="83"/>
    </row>
    <row r="53" spans="1:10" x14ac:dyDescent="0.2">
      <c r="A53" s="83"/>
      <c r="B53" s="83"/>
      <c r="C53" s="83"/>
      <c r="D53" s="83"/>
      <c r="E53" s="83"/>
      <c r="F53" s="83"/>
      <c r="G53" s="83"/>
      <c r="H53" s="83"/>
      <c r="I53" s="83"/>
      <c r="J53" s="83"/>
    </row>
    <row r="54" spans="1:10" x14ac:dyDescent="0.2">
      <c r="A54" s="83"/>
      <c r="B54" s="83"/>
      <c r="C54" s="83"/>
      <c r="D54" s="83"/>
      <c r="E54" s="83"/>
      <c r="F54" s="83"/>
      <c r="G54" s="83"/>
      <c r="H54" s="83"/>
      <c r="I54" s="83"/>
      <c r="J54" s="83"/>
    </row>
    <row r="55" spans="1:10" s="83" customFormat="1" x14ac:dyDescent="0.2"/>
    <row r="56" spans="1:10" s="83" customFormat="1" x14ac:dyDescent="0.2"/>
  </sheetData>
  <mergeCells count="12">
    <mergeCell ref="A45:J45"/>
    <mergeCell ref="C4:I4"/>
    <mergeCell ref="A11:J11"/>
    <mergeCell ref="A12:J12"/>
    <mergeCell ref="A15:J15"/>
    <mergeCell ref="A32:J32"/>
    <mergeCell ref="A37:J37"/>
    <mergeCell ref="A38:J38"/>
    <mergeCell ref="A39:J39"/>
    <mergeCell ref="A40:J40"/>
    <mergeCell ref="A43:J43"/>
    <mergeCell ref="A44:J44"/>
  </mergeCells>
  <printOptions horizontalCentered="1"/>
  <pageMargins left="0.51181102362204722" right="0.51181102362204722" top="0.78740157480314965" bottom="0.78740157480314965" header="0.31496062992125984" footer="0.31496062992125984"/>
  <pageSetup paperSize="9" scale="91" orientation="portrait" r:id="rId1"/>
  <drawing r:id="rId2"/>
  <legacyDrawing r:id="rId3"/>
  <oleObjects>
    <mc:AlternateContent xmlns:mc="http://schemas.openxmlformats.org/markup-compatibility/2006">
      <mc:Choice Requires="x14">
        <oleObject progId="Paint.Picture" shapeId="6145" r:id="rId4">
          <objectPr defaultSize="0" autoPict="0" r:id="rId5">
            <anchor moveWithCells="1">
              <from>
                <xdr:col>0</xdr:col>
                <xdr:colOff>247650</xdr:colOff>
                <xdr:row>0</xdr:row>
                <xdr:rowOff>152400</xdr:rowOff>
              </from>
              <to>
                <xdr:col>2</xdr:col>
                <xdr:colOff>171450</xdr:colOff>
                <xdr:row>6</xdr:row>
                <xdr:rowOff>104775</xdr:rowOff>
              </to>
            </anchor>
          </objectPr>
        </oleObject>
      </mc:Choice>
      <mc:Fallback>
        <oleObject progId="Paint.Picture" shapeId="614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4"/>
  <sheetViews>
    <sheetView showGridLines="0" view="pageBreakPreview" zoomScale="85" zoomScaleNormal="85" zoomScaleSheetLayoutView="85" workbookViewId="0">
      <selection activeCell="B9" sqref="B9"/>
    </sheetView>
  </sheetViews>
  <sheetFormatPr defaultRowHeight="12.75" x14ac:dyDescent="0.2"/>
  <cols>
    <col min="1" max="1" width="8.85546875" style="72"/>
    <col min="2" max="2" width="33.28515625" style="72" customWidth="1"/>
    <col min="3" max="15" width="15.28515625" style="72" customWidth="1"/>
    <col min="16" max="16" width="9.42578125" style="72" customWidth="1"/>
    <col min="17" max="17" width="15.28515625" style="72" customWidth="1"/>
    <col min="18" max="18" width="8.85546875" style="72"/>
    <col min="19" max="19" width="12.7109375" style="72" bestFit="1" customWidth="1"/>
    <col min="20" max="259" width="8.85546875" style="72"/>
    <col min="260" max="260" width="39.5703125" style="72" customWidth="1"/>
    <col min="261" max="261" width="16.28515625" style="72" customWidth="1"/>
    <col min="262" max="270" width="13.7109375" style="72" customWidth="1"/>
    <col min="271" max="271" width="16.7109375" style="72" customWidth="1"/>
    <col min="272" max="515" width="8.85546875" style="72"/>
    <col min="516" max="516" width="39.5703125" style="72" customWidth="1"/>
    <col min="517" max="517" width="16.28515625" style="72" customWidth="1"/>
    <col min="518" max="526" width="13.7109375" style="72" customWidth="1"/>
    <col min="527" max="527" width="16.7109375" style="72" customWidth="1"/>
    <col min="528" max="771" width="8.85546875" style="72"/>
    <col min="772" max="772" width="39.5703125" style="72" customWidth="1"/>
    <col min="773" max="773" width="16.28515625" style="72" customWidth="1"/>
    <col min="774" max="782" width="13.7109375" style="72" customWidth="1"/>
    <col min="783" max="783" width="16.7109375" style="72" customWidth="1"/>
    <col min="784" max="1027" width="8.85546875" style="72"/>
    <col min="1028" max="1028" width="39.5703125" style="72" customWidth="1"/>
    <col min="1029" max="1029" width="16.28515625" style="72" customWidth="1"/>
    <col min="1030" max="1038" width="13.7109375" style="72" customWidth="1"/>
    <col min="1039" max="1039" width="16.7109375" style="72" customWidth="1"/>
    <col min="1040" max="1283" width="8.85546875" style="72"/>
    <col min="1284" max="1284" width="39.5703125" style="72" customWidth="1"/>
    <col min="1285" max="1285" width="16.28515625" style="72" customWidth="1"/>
    <col min="1286" max="1294" width="13.7109375" style="72" customWidth="1"/>
    <col min="1295" max="1295" width="16.7109375" style="72" customWidth="1"/>
    <col min="1296" max="1539" width="8.85546875" style="72"/>
    <col min="1540" max="1540" width="39.5703125" style="72" customWidth="1"/>
    <col min="1541" max="1541" width="16.28515625" style="72" customWidth="1"/>
    <col min="1542" max="1550" width="13.7109375" style="72" customWidth="1"/>
    <col min="1551" max="1551" width="16.7109375" style="72" customWidth="1"/>
    <col min="1552" max="1795" width="8.85546875" style="72"/>
    <col min="1796" max="1796" width="39.5703125" style="72" customWidth="1"/>
    <col min="1797" max="1797" width="16.28515625" style="72" customWidth="1"/>
    <col min="1798" max="1806" width="13.7109375" style="72" customWidth="1"/>
    <col min="1807" max="1807" width="16.7109375" style="72" customWidth="1"/>
    <col min="1808" max="2051" width="8.85546875" style="72"/>
    <col min="2052" max="2052" width="39.5703125" style="72" customWidth="1"/>
    <col min="2053" max="2053" width="16.28515625" style="72" customWidth="1"/>
    <col min="2054" max="2062" width="13.7109375" style="72" customWidth="1"/>
    <col min="2063" max="2063" width="16.7109375" style="72" customWidth="1"/>
    <col min="2064" max="2307" width="8.85546875" style="72"/>
    <col min="2308" max="2308" width="39.5703125" style="72" customWidth="1"/>
    <col min="2309" max="2309" width="16.28515625" style="72" customWidth="1"/>
    <col min="2310" max="2318" width="13.7109375" style="72" customWidth="1"/>
    <col min="2319" max="2319" width="16.7109375" style="72" customWidth="1"/>
    <col min="2320" max="2563" width="8.85546875" style="72"/>
    <col min="2564" max="2564" width="39.5703125" style="72" customWidth="1"/>
    <col min="2565" max="2565" width="16.28515625" style="72" customWidth="1"/>
    <col min="2566" max="2574" width="13.7109375" style="72" customWidth="1"/>
    <col min="2575" max="2575" width="16.7109375" style="72" customWidth="1"/>
    <col min="2576" max="2819" width="8.85546875" style="72"/>
    <col min="2820" max="2820" width="39.5703125" style="72" customWidth="1"/>
    <col min="2821" max="2821" width="16.28515625" style="72" customWidth="1"/>
    <col min="2822" max="2830" width="13.7109375" style="72" customWidth="1"/>
    <col min="2831" max="2831" width="16.7109375" style="72" customWidth="1"/>
    <col min="2832" max="3075" width="8.85546875" style="72"/>
    <col min="3076" max="3076" width="39.5703125" style="72" customWidth="1"/>
    <col min="3077" max="3077" width="16.28515625" style="72" customWidth="1"/>
    <col min="3078" max="3086" width="13.7109375" style="72" customWidth="1"/>
    <col min="3087" max="3087" width="16.7109375" style="72" customWidth="1"/>
    <col min="3088" max="3331" width="8.85546875" style="72"/>
    <col min="3332" max="3332" width="39.5703125" style="72" customWidth="1"/>
    <col min="3333" max="3333" width="16.28515625" style="72" customWidth="1"/>
    <col min="3334" max="3342" width="13.7109375" style="72" customWidth="1"/>
    <col min="3343" max="3343" width="16.7109375" style="72" customWidth="1"/>
    <col min="3344" max="3587" width="8.85546875" style="72"/>
    <col min="3588" max="3588" width="39.5703125" style="72" customWidth="1"/>
    <col min="3589" max="3589" width="16.28515625" style="72" customWidth="1"/>
    <col min="3590" max="3598" width="13.7109375" style="72" customWidth="1"/>
    <col min="3599" max="3599" width="16.7109375" style="72" customWidth="1"/>
    <col min="3600" max="3843" width="8.85546875" style="72"/>
    <col min="3844" max="3844" width="39.5703125" style="72" customWidth="1"/>
    <col min="3845" max="3845" width="16.28515625" style="72" customWidth="1"/>
    <col min="3846" max="3854" width="13.7109375" style="72" customWidth="1"/>
    <col min="3855" max="3855" width="16.7109375" style="72" customWidth="1"/>
    <col min="3856" max="4099" width="8.85546875" style="72"/>
    <col min="4100" max="4100" width="39.5703125" style="72" customWidth="1"/>
    <col min="4101" max="4101" width="16.28515625" style="72" customWidth="1"/>
    <col min="4102" max="4110" width="13.7109375" style="72" customWidth="1"/>
    <col min="4111" max="4111" width="16.7109375" style="72" customWidth="1"/>
    <col min="4112" max="4355" width="8.85546875" style="72"/>
    <col min="4356" max="4356" width="39.5703125" style="72" customWidth="1"/>
    <col min="4357" max="4357" width="16.28515625" style="72" customWidth="1"/>
    <col min="4358" max="4366" width="13.7109375" style="72" customWidth="1"/>
    <col min="4367" max="4367" width="16.7109375" style="72" customWidth="1"/>
    <col min="4368" max="4611" width="8.85546875" style="72"/>
    <col min="4612" max="4612" width="39.5703125" style="72" customWidth="1"/>
    <col min="4613" max="4613" width="16.28515625" style="72" customWidth="1"/>
    <col min="4614" max="4622" width="13.7109375" style="72" customWidth="1"/>
    <col min="4623" max="4623" width="16.7109375" style="72" customWidth="1"/>
    <col min="4624" max="4867" width="8.85546875" style="72"/>
    <col min="4868" max="4868" width="39.5703125" style="72" customWidth="1"/>
    <col min="4869" max="4869" width="16.28515625" style="72" customWidth="1"/>
    <col min="4870" max="4878" width="13.7109375" style="72" customWidth="1"/>
    <col min="4879" max="4879" width="16.7109375" style="72" customWidth="1"/>
    <col min="4880" max="5123" width="8.85546875" style="72"/>
    <col min="5124" max="5124" width="39.5703125" style="72" customWidth="1"/>
    <col min="5125" max="5125" width="16.28515625" style="72" customWidth="1"/>
    <col min="5126" max="5134" width="13.7109375" style="72" customWidth="1"/>
    <col min="5135" max="5135" width="16.7109375" style="72" customWidth="1"/>
    <col min="5136" max="5379" width="8.85546875" style="72"/>
    <col min="5380" max="5380" width="39.5703125" style="72" customWidth="1"/>
    <col min="5381" max="5381" width="16.28515625" style="72" customWidth="1"/>
    <col min="5382" max="5390" width="13.7109375" style="72" customWidth="1"/>
    <col min="5391" max="5391" width="16.7109375" style="72" customWidth="1"/>
    <col min="5392" max="5635" width="8.85546875" style="72"/>
    <col min="5636" max="5636" width="39.5703125" style="72" customWidth="1"/>
    <col min="5637" max="5637" width="16.28515625" style="72" customWidth="1"/>
    <col min="5638" max="5646" width="13.7109375" style="72" customWidth="1"/>
    <col min="5647" max="5647" width="16.7109375" style="72" customWidth="1"/>
    <col min="5648" max="5891" width="8.85546875" style="72"/>
    <col min="5892" max="5892" width="39.5703125" style="72" customWidth="1"/>
    <col min="5893" max="5893" width="16.28515625" style="72" customWidth="1"/>
    <col min="5894" max="5902" width="13.7109375" style="72" customWidth="1"/>
    <col min="5903" max="5903" width="16.7109375" style="72" customWidth="1"/>
    <col min="5904" max="6147" width="8.85546875" style="72"/>
    <col min="6148" max="6148" width="39.5703125" style="72" customWidth="1"/>
    <col min="6149" max="6149" width="16.28515625" style="72" customWidth="1"/>
    <col min="6150" max="6158" width="13.7109375" style="72" customWidth="1"/>
    <col min="6159" max="6159" width="16.7109375" style="72" customWidth="1"/>
    <col min="6160" max="6403" width="8.85546875" style="72"/>
    <col min="6404" max="6404" width="39.5703125" style="72" customWidth="1"/>
    <col min="6405" max="6405" width="16.28515625" style="72" customWidth="1"/>
    <col min="6406" max="6414" width="13.7109375" style="72" customWidth="1"/>
    <col min="6415" max="6415" width="16.7109375" style="72" customWidth="1"/>
    <col min="6416" max="6659" width="8.85546875" style="72"/>
    <col min="6660" max="6660" width="39.5703125" style="72" customWidth="1"/>
    <col min="6661" max="6661" width="16.28515625" style="72" customWidth="1"/>
    <col min="6662" max="6670" width="13.7109375" style="72" customWidth="1"/>
    <col min="6671" max="6671" width="16.7109375" style="72" customWidth="1"/>
    <col min="6672" max="6915" width="8.85546875" style="72"/>
    <col min="6916" max="6916" width="39.5703125" style="72" customWidth="1"/>
    <col min="6917" max="6917" width="16.28515625" style="72" customWidth="1"/>
    <col min="6918" max="6926" width="13.7109375" style="72" customWidth="1"/>
    <col min="6927" max="6927" width="16.7109375" style="72" customWidth="1"/>
    <col min="6928" max="7171" width="8.85546875" style="72"/>
    <col min="7172" max="7172" width="39.5703125" style="72" customWidth="1"/>
    <col min="7173" max="7173" width="16.28515625" style="72" customWidth="1"/>
    <col min="7174" max="7182" width="13.7109375" style="72" customWidth="1"/>
    <col min="7183" max="7183" width="16.7109375" style="72" customWidth="1"/>
    <col min="7184" max="7427" width="8.85546875" style="72"/>
    <col min="7428" max="7428" width="39.5703125" style="72" customWidth="1"/>
    <col min="7429" max="7429" width="16.28515625" style="72" customWidth="1"/>
    <col min="7430" max="7438" width="13.7109375" style="72" customWidth="1"/>
    <col min="7439" max="7439" width="16.7109375" style="72" customWidth="1"/>
    <col min="7440" max="7683" width="8.85546875" style="72"/>
    <col min="7684" max="7684" width="39.5703125" style="72" customWidth="1"/>
    <col min="7685" max="7685" width="16.28515625" style="72" customWidth="1"/>
    <col min="7686" max="7694" width="13.7109375" style="72" customWidth="1"/>
    <col min="7695" max="7695" width="16.7109375" style="72" customWidth="1"/>
    <col min="7696" max="7939" width="8.85546875" style="72"/>
    <col min="7940" max="7940" width="39.5703125" style="72" customWidth="1"/>
    <col min="7941" max="7941" width="16.28515625" style="72" customWidth="1"/>
    <col min="7942" max="7950" width="13.7109375" style="72" customWidth="1"/>
    <col min="7951" max="7951" width="16.7109375" style="72" customWidth="1"/>
    <col min="7952" max="8195" width="8.85546875" style="72"/>
    <col min="8196" max="8196" width="39.5703125" style="72" customWidth="1"/>
    <col min="8197" max="8197" width="16.28515625" style="72" customWidth="1"/>
    <col min="8198" max="8206" width="13.7109375" style="72" customWidth="1"/>
    <col min="8207" max="8207" width="16.7109375" style="72" customWidth="1"/>
    <col min="8208" max="8451" width="8.85546875" style="72"/>
    <col min="8452" max="8452" width="39.5703125" style="72" customWidth="1"/>
    <col min="8453" max="8453" width="16.28515625" style="72" customWidth="1"/>
    <col min="8454" max="8462" width="13.7109375" style="72" customWidth="1"/>
    <col min="8463" max="8463" width="16.7109375" style="72" customWidth="1"/>
    <col min="8464" max="8707" width="8.85546875" style="72"/>
    <col min="8708" max="8708" width="39.5703125" style="72" customWidth="1"/>
    <col min="8709" max="8709" width="16.28515625" style="72" customWidth="1"/>
    <col min="8710" max="8718" width="13.7109375" style="72" customWidth="1"/>
    <col min="8719" max="8719" width="16.7109375" style="72" customWidth="1"/>
    <col min="8720" max="8963" width="8.85546875" style="72"/>
    <col min="8964" max="8964" width="39.5703125" style="72" customWidth="1"/>
    <col min="8965" max="8965" width="16.28515625" style="72" customWidth="1"/>
    <col min="8966" max="8974" width="13.7109375" style="72" customWidth="1"/>
    <col min="8975" max="8975" width="16.7109375" style="72" customWidth="1"/>
    <col min="8976" max="9219" width="8.85546875" style="72"/>
    <col min="9220" max="9220" width="39.5703125" style="72" customWidth="1"/>
    <col min="9221" max="9221" width="16.28515625" style="72" customWidth="1"/>
    <col min="9222" max="9230" width="13.7109375" style="72" customWidth="1"/>
    <col min="9231" max="9231" width="16.7109375" style="72" customWidth="1"/>
    <col min="9232" max="9475" width="8.85546875" style="72"/>
    <col min="9476" max="9476" width="39.5703125" style="72" customWidth="1"/>
    <col min="9477" max="9477" width="16.28515625" style="72" customWidth="1"/>
    <col min="9478" max="9486" width="13.7109375" style="72" customWidth="1"/>
    <col min="9487" max="9487" width="16.7109375" style="72" customWidth="1"/>
    <col min="9488" max="9731" width="8.85546875" style="72"/>
    <col min="9732" max="9732" width="39.5703125" style="72" customWidth="1"/>
    <col min="9733" max="9733" width="16.28515625" style="72" customWidth="1"/>
    <col min="9734" max="9742" width="13.7109375" style="72" customWidth="1"/>
    <col min="9743" max="9743" width="16.7109375" style="72" customWidth="1"/>
    <col min="9744" max="9987" width="8.85546875" style="72"/>
    <col min="9988" max="9988" width="39.5703125" style="72" customWidth="1"/>
    <col min="9989" max="9989" width="16.28515625" style="72" customWidth="1"/>
    <col min="9990" max="9998" width="13.7109375" style="72" customWidth="1"/>
    <col min="9999" max="9999" width="16.7109375" style="72" customWidth="1"/>
    <col min="10000" max="10243" width="8.85546875" style="72"/>
    <col min="10244" max="10244" width="39.5703125" style="72" customWidth="1"/>
    <col min="10245" max="10245" width="16.28515625" style="72" customWidth="1"/>
    <col min="10246" max="10254" width="13.7109375" style="72" customWidth="1"/>
    <col min="10255" max="10255" width="16.7109375" style="72" customWidth="1"/>
    <col min="10256" max="10499" width="8.85546875" style="72"/>
    <col min="10500" max="10500" width="39.5703125" style="72" customWidth="1"/>
    <col min="10501" max="10501" width="16.28515625" style="72" customWidth="1"/>
    <col min="10502" max="10510" width="13.7109375" style="72" customWidth="1"/>
    <col min="10511" max="10511" width="16.7109375" style="72" customWidth="1"/>
    <col min="10512" max="10755" width="8.85546875" style="72"/>
    <col min="10756" max="10756" width="39.5703125" style="72" customWidth="1"/>
    <col min="10757" max="10757" width="16.28515625" style="72" customWidth="1"/>
    <col min="10758" max="10766" width="13.7109375" style="72" customWidth="1"/>
    <col min="10767" max="10767" width="16.7109375" style="72" customWidth="1"/>
    <col min="10768" max="11011" width="8.85546875" style="72"/>
    <col min="11012" max="11012" width="39.5703125" style="72" customWidth="1"/>
    <col min="11013" max="11013" width="16.28515625" style="72" customWidth="1"/>
    <col min="11014" max="11022" width="13.7109375" style="72" customWidth="1"/>
    <col min="11023" max="11023" width="16.7109375" style="72" customWidth="1"/>
    <col min="11024" max="11267" width="8.85546875" style="72"/>
    <col min="11268" max="11268" width="39.5703125" style="72" customWidth="1"/>
    <col min="11269" max="11269" width="16.28515625" style="72" customWidth="1"/>
    <col min="11270" max="11278" width="13.7109375" style="72" customWidth="1"/>
    <col min="11279" max="11279" width="16.7109375" style="72" customWidth="1"/>
    <col min="11280" max="11523" width="8.85546875" style="72"/>
    <col min="11524" max="11524" width="39.5703125" style="72" customWidth="1"/>
    <col min="11525" max="11525" width="16.28515625" style="72" customWidth="1"/>
    <col min="11526" max="11534" width="13.7109375" style="72" customWidth="1"/>
    <col min="11535" max="11535" width="16.7109375" style="72" customWidth="1"/>
    <col min="11536" max="11779" width="8.85546875" style="72"/>
    <col min="11780" max="11780" width="39.5703125" style="72" customWidth="1"/>
    <col min="11781" max="11781" width="16.28515625" style="72" customWidth="1"/>
    <col min="11782" max="11790" width="13.7109375" style="72" customWidth="1"/>
    <col min="11791" max="11791" width="16.7109375" style="72" customWidth="1"/>
    <col min="11792" max="12035" width="8.85546875" style="72"/>
    <col min="12036" max="12036" width="39.5703125" style="72" customWidth="1"/>
    <col min="12037" max="12037" width="16.28515625" style="72" customWidth="1"/>
    <col min="12038" max="12046" width="13.7109375" style="72" customWidth="1"/>
    <col min="12047" max="12047" width="16.7109375" style="72" customWidth="1"/>
    <col min="12048" max="12291" width="8.85546875" style="72"/>
    <col min="12292" max="12292" width="39.5703125" style="72" customWidth="1"/>
    <col min="12293" max="12293" width="16.28515625" style="72" customWidth="1"/>
    <col min="12294" max="12302" width="13.7109375" style="72" customWidth="1"/>
    <col min="12303" max="12303" width="16.7109375" style="72" customWidth="1"/>
    <col min="12304" max="12547" width="8.85546875" style="72"/>
    <col min="12548" max="12548" width="39.5703125" style="72" customWidth="1"/>
    <col min="12549" max="12549" width="16.28515625" style="72" customWidth="1"/>
    <col min="12550" max="12558" width="13.7109375" style="72" customWidth="1"/>
    <col min="12559" max="12559" width="16.7109375" style="72" customWidth="1"/>
    <col min="12560" max="12803" width="8.85546875" style="72"/>
    <col min="12804" max="12804" width="39.5703125" style="72" customWidth="1"/>
    <col min="12805" max="12805" width="16.28515625" style="72" customWidth="1"/>
    <col min="12806" max="12814" width="13.7109375" style="72" customWidth="1"/>
    <col min="12815" max="12815" width="16.7109375" style="72" customWidth="1"/>
    <col min="12816" max="13059" width="8.85546875" style="72"/>
    <col min="13060" max="13060" width="39.5703125" style="72" customWidth="1"/>
    <col min="13061" max="13061" width="16.28515625" style="72" customWidth="1"/>
    <col min="13062" max="13070" width="13.7109375" style="72" customWidth="1"/>
    <col min="13071" max="13071" width="16.7109375" style="72" customWidth="1"/>
    <col min="13072" max="13315" width="8.85546875" style="72"/>
    <col min="13316" max="13316" width="39.5703125" style="72" customWidth="1"/>
    <col min="13317" max="13317" width="16.28515625" style="72" customWidth="1"/>
    <col min="13318" max="13326" width="13.7109375" style="72" customWidth="1"/>
    <col min="13327" max="13327" width="16.7109375" style="72" customWidth="1"/>
    <col min="13328" max="13571" width="8.85546875" style="72"/>
    <col min="13572" max="13572" width="39.5703125" style="72" customWidth="1"/>
    <col min="13573" max="13573" width="16.28515625" style="72" customWidth="1"/>
    <col min="13574" max="13582" width="13.7109375" style="72" customWidth="1"/>
    <col min="13583" max="13583" width="16.7109375" style="72" customWidth="1"/>
    <col min="13584" max="13827" width="8.85546875" style="72"/>
    <col min="13828" max="13828" width="39.5703125" style="72" customWidth="1"/>
    <col min="13829" max="13829" width="16.28515625" style="72" customWidth="1"/>
    <col min="13830" max="13838" width="13.7109375" style="72" customWidth="1"/>
    <col min="13839" max="13839" width="16.7109375" style="72" customWidth="1"/>
    <col min="13840" max="14083" width="8.85546875" style="72"/>
    <col min="14084" max="14084" width="39.5703125" style="72" customWidth="1"/>
    <col min="14085" max="14085" width="16.28515625" style="72" customWidth="1"/>
    <col min="14086" max="14094" width="13.7109375" style="72" customWidth="1"/>
    <col min="14095" max="14095" width="16.7109375" style="72" customWidth="1"/>
    <col min="14096" max="14339" width="8.85546875" style="72"/>
    <col min="14340" max="14340" width="39.5703125" style="72" customWidth="1"/>
    <col min="14341" max="14341" width="16.28515625" style="72" customWidth="1"/>
    <col min="14342" max="14350" width="13.7109375" style="72" customWidth="1"/>
    <col min="14351" max="14351" width="16.7109375" style="72" customWidth="1"/>
    <col min="14352" max="14595" width="8.85546875" style="72"/>
    <col min="14596" max="14596" width="39.5703125" style="72" customWidth="1"/>
    <col min="14597" max="14597" width="16.28515625" style="72" customWidth="1"/>
    <col min="14598" max="14606" width="13.7109375" style="72" customWidth="1"/>
    <col min="14607" max="14607" width="16.7109375" style="72" customWidth="1"/>
    <col min="14608" max="14851" width="8.85546875" style="72"/>
    <col min="14852" max="14852" width="39.5703125" style="72" customWidth="1"/>
    <col min="14853" max="14853" width="16.28515625" style="72" customWidth="1"/>
    <col min="14854" max="14862" width="13.7109375" style="72" customWidth="1"/>
    <col min="14863" max="14863" width="16.7109375" style="72" customWidth="1"/>
    <col min="14864" max="15107" width="8.85546875" style="72"/>
    <col min="15108" max="15108" width="39.5703125" style="72" customWidth="1"/>
    <col min="15109" max="15109" width="16.28515625" style="72" customWidth="1"/>
    <col min="15110" max="15118" width="13.7109375" style="72" customWidth="1"/>
    <col min="15119" max="15119" width="16.7109375" style="72" customWidth="1"/>
    <col min="15120" max="15363" width="8.85546875" style="72"/>
    <col min="15364" max="15364" width="39.5703125" style="72" customWidth="1"/>
    <col min="15365" max="15365" width="16.28515625" style="72" customWidth="1"/>
    <col min="15366" max="15374" width="13.7109375" style="72" customWidth="1"/>
    <col min="15375" max="15375" width="16.7109375" style="72" customWidth="1"/>
    <col min="15376" max="15619" width="8.85546875" style="72"/>
    <col min="15620" max="15620" width="39.5703125" style="72" customWidth="1"/>
    <col min="15621" max="15621" width="16.28515625" style="72" customWidth="1"/>
    <col min="15622" max="15630" width="13.7109375" style="72" customWidth="1"/>
    <col min="15631" max="15631" width="16.7109375" style="72" customWidth="1"/>
    <col min="15632" max="15875" width="8.85546875" style="72"/>
    <col min="15876" max="15876" width="39.5703125" style="72" customWidth="1"/>
    <col min="15877" max="15877" width="16.28515625" style="72" customWidth="1"/>
    <col min="15878" max="15886" width="13.7109375" style="72" customWidth="1"/>
    <col min="15887" max="15887" width="16.7109375" style="72" customWidth="1"/>
    <col min="15888" max="16131" width="8.85546875" style="72"/>
    <col min="16132" max="16132" width="39.5703125" style="72" customWidth="1"/>
    <col min="16133" max="16133" width="16.28515625" style="72" customWidth="1"/>
    <col min="16134" max="16142" width="13.7109375" style="72" customWidth="1"/>
    <col min="16143" max="16143" width="16.7109375" style="72" customWidth="1"/>
    <col min="16144" max="16384" width="8.85546875" style="72"/>
  </cols>
  <sheetData>
    <row r="1" spans="1:19" ht="19.5" x14ac:dyDescent="0.3">
      <c r="B1" s="167" t="s">
        <v>38</v>
      </c>
      <c r="C1" s="167"/>
      <c r="D1" s="167"/>
      <c r="E1" s="167"/>
      <c r="F1" s="167"/>
      <c r="G1" s="167"/>
      <c r="H1" s="167"/>
      <c r="I1" s="167"/>
      <c r="J1" s="167"/>
      <c r="K1" s="167"/>
      <c r="L1" s="167"/>
      <c r="M1" s="167"/>
      <c r="N1" s="167"/>
      <c r="O1" s="167"/>
      <c r="P1" s="167"/>
      <c r="Q1" s="167"/>
    </row>
    <row r="2" spans="1:19" ht="18" x14ac:dyDescent="0.2">
      <c r="A2" s="45"/>
      <c r="B2" s="45"/>
      <c r="C2" s="45"/>
      <c r="D2" s="47"/>
      <c r="E2" s="48"/>
      <c r="F2" s="48"/>
      <c r="G2" s="48"/>
      <c r="H2" s="48"/>
      <c r="I2" s="48"/>
      <c r="J2" s="48"/>
      <c r="K2" s="48"/>
      <c r="L2" s="48"/>
      <c r="M2" s="48"/>
      <c r="N2" s="48"/>
      <c r="O2" s="48"/>
      <c r="P2" s="45"/>
      <c r="Q2" s="46"/>
    </row>
    <row r="3" spans="1:19" ht="18" x14ac:dyDescent="0.2">
      <c r="A3" s="45"/>
      <c r="B3" s="166" t="s">
        <v>146</v>
      </c>
      <c r="C3" s="166"/>
      <c r="D3" s="166"/>
      <c r="E3" s="166"/>
      <c r="F3" s="166"/>
      <c r="G3" s="166"/>
      <c r="H3" s="166"/>
      <c r="I3" s="166"/>
      <c r="J3" s="166"/>
      <c r="K3" s="166"/>
      <c r="L3" s="166"/>
      <c r="M3" s="166"/>
      <c r="N3" s="166"/>
      <c r="O3" s="166"/>
      <c r="P3" s="166"/>
      <c r="Q3" s="46"/>
    </row>
    <row r="4" spans="1:19" ht="18" x14ac:dyDescent="0.2">
      <c r="A4" s="45"/>
      <c r="B4" s="166" t="s">
        <v>147</v>
      </c>
      <c r="C4" s="166"/>
      <c r="D4" s="166"/>
      <c r="E4" s="166"/>
      <c r="F4" s="166"/>
      <c r="G4" s="166"/>
      <c r="H4" s="166"/>
      <c r="I4" s="166"/>
      <c r="J4" s="166"/>
      <c r="K4" s="166"/>
      <c r="L4" s="166"/>
      <c r="M4" s="166"/>
      <c r="N4" s="166"/>
      <c r="O4" s="166"/>
      <c r="P4" s="166"/>
      <c r="Q4" s="166"/>
    </row>
    <row r="5" spans="1:19" ht="18" x14ac:dyDescent="0.2">
      <c r="A5" s="45"/>
      <c r="B5" s="166" t="s">
        <v>219</v>
      </c>
      <c r="C5" s="166"/>
      <c r="D5" s="166"/>
      <c r="E5" s="166"/>
      <c r="F5" s="166"/>
      <c r="G5" s="166"/>
      <c r="H5" s="166"/>
      <c r="I5" s="166"/>
      <c r="J5" s="166"/>
      <c r="K5" s="166"/>
      <c r="L5" s="166"/>
      <c r="M5" s="166"/>
      <c r="N5" s="166"/>
      <c r="O5" s="166"/>
      <c r="P5" s="166"/>
      <c r="Q5" s="166"/>
    </row>
    <row r="6" spans="1:19" ht="18" x14ac:dyDescent="0.2">
      <c r="A6" s="45"/>
      <c r="B6" s="45"/>
      <c r="C6" s="49"/>
      <c r="D6" s="47"/>
      <c r="E6" s="48"/>
      <c r="F6" s="48"/>
      <c r="G6" s="48"/>
      <c r="H6" s="48"/>
      <c r="I6" s="48"/>
      <c r="J6" s="48"/>
      <c r="K6" s="48"/>
      <c r="L6" s="48"/>
      <c r="M6" s="48"/>
      <c r="N6" s="48"/>
      <c r="O6" s="48"/>
      <c r="P6" s="45"/>
      <c r="Q6" s="46"/>
    </row>
    <row r="7" spans="1:19" ht="13.9" customHeight="1" x14ac:dyDescent="0.2">
      <c r="A7" s="168" t="s">
        <v>11</v>
      </c>
      <c r="B7" s="168" t="s">
        <v>9</v>
      </c>
      <c r="C7" s="50" t="s">
        <v>22</v>
      </c>
      <c r="D7" s="169" t="s">
        <v>220</v>
      </c>
      <c r="E7" s="169"/>
      <c r="F7" s="169" t="s">
        <v>221</v>
      </c>
      <c r="G7" s="169"/>
      <c r="H7" s="169" t="s">
        <v>222</v>
      </c>
      <c r="I7" s="169"/>
      <c r="J7" s="169" t="s">
        <v>223</v>
      </c>
      <c r="K7" s="169"/>
      <c r="L7" s="169" t="s">
        <v>224</v>
      </c>
      <c r="M7" s="169"/>
      <c r="N7" s="169" t="s">
        <v>225</v>
      </c>
      <c r="O7" s="169"/>
      <c r="P7" s="70" t="s">
        <v>29</v>
      </c>
      <c r="Q7" s="70" t="s">
        <v>30</v>
      </c>
    </row>
    <row r="8" spans="1:19" x14ac:dyDescent="0.2">
      <c r="A8" s="168"/>
      <c r="B8" s="168"/>
      <c r="C8" s="50" t="s">
        <v>31</v>
      </c>
      <c r="D8" s="71" t="s">
        <v>29</v>
      </c>
      <c r="E8" s="51" t="s">
        <v>32</v>
      </c>
      <c r="F8" s="105" t="s">
        <v>29</v>
      </c>
      <c r="G8" s="51" t="s">
        <v>32</v>
      </c>
      <c r="H8" s="105" t="s">
        <v>29</v>
      </c>
      <c r="I8" s="51" t="s">
        <v>32</v>
      </c>
      <c r="J8" s="105" t="s">
        <v>29</v>
      </c>
      <c r="K8" s="51" t="s">
        <v>32</v>
      </c>
      <c r="L8" s="112" t="s">
        <v>29</v>
      </c>
      <c r="M8" s="51" t="s">
        <v>32</v>
      </c>
      <c r="N8" s="112" t="s">
        <v>29</v>
      </c>
      <c r="O8" s="51" t="s">
        <v>32</v>
      </c>
      <c r="P8" s="70" t="s">
        <v>33</v>
      </c>
      <c r="Q8" s="70" t="s">
        <v>34</v>
      </c>
    </row>
    <row r="9" spans="1:19" ht="78" customHeight="1" x14ac:dyDescent="0.2">
      <c r="A9" s="52">
        <v>1</v>
      </c>
      <c r="B9" s="52" t="s">
        <v>226</v>
      </c>
      <c r="C9" s="78">
        <f>'PLANILHA ORÇAMENTÁRIA'!K8</f>
        <v>2309460.15</v>
      </c>
      <c r="D9" s="53">
        <v>0.1666</v>
      </c>
      <c r="E9" s="79">
        <f>$C9*D9</f>
        <v>384756.06098999997</v>
      </c>
      <c r="F9" s="53">
        <v>0.1666</v>
      </c>
      <c r="G9" s="79">
        <f>$C9*F9</f>
        <v>384756.06098999997</v>
      </c>
      <c r="H9" s="53">
        <v>0.1666</v>
      </c>
      <c r="I9" s="79">
        <f>$C9*H9</f>
        <v>384756.06098999997</v>
      </c>
      <c r="J9" s="53">
        <v>0.1666</v>
      </c>
      <c r="K9" s="79">
        <f>$C9*J9</f>
        <v>384756.06098999997</v>
      </c>
      <c r="L9" s="53">
        <v>0.1666</v>
      </c>
      <c r="M9" s="79">
        <f>$C9*L9</f>
        <v>384756.06098999997</v>
      </c>
      <c r="N9" s="53">
        <v>0.16700000000000001</v>
      </c>
      <c r="O9" s="79">
        <f>$C9*N9</f>
        <v>385679.84505</v>
      </c>
      <c r="P9" s="53">
        <f>D9+F9+H9+J9+L9+N9</f>
        <v>1</v>
      </c>
      <c r="Q9" s="79">
        <f>C9</f>
        <v>2309460.15</v>
      </c>
      <c r="S9" s="77"/>
    </row>
    <row r="10" spans="1:19" ht="25.15" customHeight="1" x14ac:dyDescent="0.2">
      <c r="A10" s="165" t="s">
        <v>35</v>
      </c>
      <c r="B10" s="165"/>
      <c r="C10" s="54">
        <f>SUM(C9:C9)</f>
        <v>2309460.15</v>
      </c>
      <c r="D10" s="71">
        <f>E10/$C$10</f>
        <v>0.1666</v>
      </c>
      <c r="E10" s="54">
        <f>SUM(E9:E9)</f>
        <v>384756.06098999997</v>
      </c>
      <c r="F10" s="105">
        <f>G10/$C$10</f>
        <v>0.1666</v>
      </c>
      <c r="G10" s="54">
        <f>SUM(G9:G9)</f>
        <v>384756.06098999997</v>
      </c>
      <c r="H10" s="105">
        <f>I10/$C$10</f>
        <v>0.1666</v>
      </c>
      <c r="I10" s="54">
        <f>SUM(I9:I9)</f>
        <v>384756.06098999997</v>
      </c>
      <c r="J10" s="105">
        <f>K10/$C$10</f>
        <v>0.1666</v>
      </c>
      <c r="K10" s="54">
        <f>SUM(K9:K9)</f>
        <v>384756.06098999997</v>
      </c>
      <c r="L10" s="112">
        <f>M10/$C$10</f>
        <v>0.1666</v>
      </c>
      <c r="M10" s="54">
        <f>SUM(M9:M9)</f>
        <v>384756.06098999997</v>
      </c>
      <c r="N10" s="112">
        <f>O10/$C$10</f>
        <v>0.16700000000000001</v>
      </c>
      <c r="O10" s="54">
        <f>SUM(O9:O9)</f>
        <v>385679.84505</v>
      </c>
      <c r="P10" s="55"/>
      <c r="Q10" s="55"/>
    </row>
    <row r="11" spans="1:19" ht="33" customHeight="1" x14ac:dyDescent="0.25">
      <c r="A11" s="165" t="s">
        <v>58</v>
      </c>
      <c r="B11" s="165"/>
      <c r="C11" s="54">
        <f>'PLANILHA ORÇAMENTÁRIA'!O8</f>
        <v>2886825.0900000003</v>
      </c>
      <c r="D11" s="71">
        <f>E11/$C$11</f>
        <v>0.16660000346609152</v>
      </c>
      <c r="E11" s="54">
        <f>TRUNC(E10*1.25,2)</f>
        <v>480945.07</v>
      </c>
      <c r="F11" s="105">
        <f>G11/$C$11</f>
        <v>0.16660000346609152</v>
      </c>
      <c r="G11" s="54">
        <f>TRUNC(G10*1.25,2)</f>
        <v>480945.07</v>
      </c>
      <c r="H11" s="105">
        <f>I11/$C$11</f>
        <v>0.16660000346609152</v>
      </c>
      <c r="I11" s="54">
        <f>TRUNC(I10*1.25,2)</f>
        <v>480945.07</v>
      </c>
      <c r="J11" s="105">
        <f>K11/$C$11</f>
        <v>0.16660000346609152</v>
      </c>
      <c r="K11" s="54">
        <f>TRUNC(K10*1.25,2)</f>
        <v>480945.07</v>
      </c>
      <c r="L11" s="112">
        <f>M11/$C$11</f>
        <v>0.16660000346609152</v>
      </c>
      <c r="M11" s="54">
        <f>TRUNC(M10*1.25,2)</f>
        <v>480945.07</v>
      </c>
      <c r="N11" s="112">
        <f>O11/$C$11</f>
        <v>0.16700000345362107</v>
      </c>
      <c r="O11" s="54">
        <f>TRUNC(O10*1.25,2)</f>
        <v>482099.8</v>
      </c>
      <c r="P11" s="56"/>
      <c r="Q11" s="56"/>
    </row>
    <row r="12" spans="1:19" ht="28.9" customHeight="1" x14ac:dyDescent="0.25">
      <c r="A12" s="165" t="s">
        <v>36</v>
      </c>
      <c r="B12" s="165"/>
      <c r="C12" s="57" t="s">
        <v>8</v>
      </c>
      <c r="D12" s="71">
        <f>D10</f>
        <v>0.1666</v>
      </c>
      <c r="E12" s="80">
        <f>E11</f>
        <v>480945.07</v>
      </c>
      <c r="F12" s="105">
        <f t="shared" ref="F12:K12" si="0">D12+F11</f>
        <v>0.33320000346609152</v>
      </c>
      <c r="G12" s="80">
        <f t="shared" si="0"/>
        <v>961890.14</v>
      </c>
      <c r="H12" s="105">
        <f t="shared" si="0"/>
        <v>0.49980000693218307</v>
      </c>
      <c r="I12" s="80">
        <f t="shared" si="0"/>
        <v>1442835.21</v>
      </c>
      <c r="J12" s="105">
        <f t="shared" si="0"/>
        <v>0.66640001039827457</v>
      </c>
      <c r="K12" s="80">
        <f t="shared" si="0"/>
        <v>1923780.28</v>
      </c>
      <c r="L12" s="112">
        <f t="shared" ref="L12" si="1">J12+L11</f>
        <v>0.83300001386436606</v>
      </c>
      <c r="M12" s="80">
        <f t="shared" ref="M12" si="2">K12+M11</f>
        <v>2404725.35</v>
      </c>
      <c r="N12" s="112">
        <f t="shared" ref="N12" si="3">L12+N11</f>
        <v>1.000000017317987</v>
      </c>
      <c r="O12" s="80">
        <f>C11</f>
        <v>2886825.0900000003</v>
      </c>
      <c r="P12" s="56"/>
      <c r="Q12" s="56"/>
    </row>
    <row r="13" spans="1:19" ht="15" x14ac:dyDescent="0.25">
      <c r="A13" s="58"/>
      <c r="B13" s="59"/>
      <c r="D13" s="60"/>
      <c r="E13" s="61"/>
      <c r="F13" s="61"/>
      <c r="G13" s="61"/>
      <c r="H13" s="61"/>
      <c r="I13" s="61"/>
      <c r="J13" s="61"/>
      <c r="K13" s="61"/>
      <c r="L13" s="61"/>
      <c r="M13" s="61"/>
      <c r="N13" s="61"/>
      <c r="O13" s="61"/>
      <c r="P13" s="56"/>
      <c r="Q13" s="56"/>
    </row>
    <row r="14" spans="1:19" ht="15" x14ac:dyDescent="0.25">
      <c r="A14" s="56"/>
      <c r="B14" s="56"/>
      <c r="C14" s="62"/>
      <c r="D14" s="56"/>
      <c r="E14" s="56"/>
      <c r="F14" s="56"/>
      <c r="G14" s="56"/>
      <c r="H14" s="56"/>
      <c r="I14" s="56"/>
      <c r="J14" s="56"/>
      <c r="K14" s="56"/>
      <c r="L14" s="56"/>
      <c r="M14" s="56"/>
      <c r="N14" s="56"/>
      <c r="O14" s="56"/>
      <c r="P14" s="56"/>
      <c r="Q14" s="56"/>
    </row>
  </sheetData>
  <mergeCells count="15">
    <mergeCell ref="A11:B11"/>
    <mergeCell ref="A12:B12"/>
    <mergeCell ref="B5:Q5"/>
    <mergeCell ref="B1:Q1"/>
    <mergeCell ref="A7:A8"/>
    <mergeCell ref="B7:B8"/>
    <mergeCell ref="D7:E7"/>
    <mergeCell ref="A10:B10"/>
    <mergeCell ref="B3:P3"/>
    <mergeCell ref="B4:Q4"/>
    <mergeCell ref="F7:G7"/>
    <mergeCell ref="H7:I7"/>
    <mergeCell ref="J7:K7"/>
    <mergeCell ref="L7:M7"/>
    <mergeCell ref="N7:O7"/>
  </mergeCells>
  <pageMargins left="0.7" right="0.7" top="0.75" bottom="0.75" header="0.3" footer="0.3"/>
  <pageSetup paperSize="9" scale="49" fitToHeight="0" orientation="landscape" r:id="rId1"/>
  <headerFooter>
    <oddFooter>&amp;R&amp;P</oddFooter>
  </headerFooter>
  <drawing r:id="rId2"/>
  <legacyDrawing r:id="rId3"/>
  <oleObjects>
    <mc:AlternateContent xmlns:mc="http://schemas.openxmlformats.org/markup-compatibility/2006">
      <mc:Choice Requires="x14">
        <oleObject progId="Paint.Picture" shapeId="7169" r:id="rId4">
          <objectPr defaultSize="0" autoPict="0" r:id="rId5">
            <anchor moveWithCells="1">
              <from>
                <xdr:col>1</xdr:col>
                <xdr:colOff>981075</xdr:colOff>
                <xdr:row>0</xdr:row>
                <xdr:rowOff>123825</xdr:rowOff>
              </from>
              <to>
                <xdr:col>2</xdr:col>
                <xdr:colOff>95250</xdr:colOff>
                <xdr:row>4</xdr:row>
                <xdr:rowOff>180975</xdr:rowOff>
              </to>
            </anchor>
          </objectPr>
        </oleObject>
      </mc:Choice>
      <mc:Fallback>
        <oleObject progId="Paint.Picture"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PLANILHA ORÇAMENTÁRIA</vt:lpstr>
      <vt:lpstr>COMPOSIÇÕES</vt:lpstr>
      <vt:lpstr>COMPOSICAO BDI</vt:lpstr>
      <vt:lpstr>CRONOGRAMA</vt:lpstr>
      <vt:lpstr>COMPOSIÇÕES!Area_de_impressao</vt:lpstr>
      <vt:lpstr>CRONOGRAMA!Area_de_impressao</vt:lpstr>
      <vt:lpstr>'PLANILHA ORÇAMENTÁRIA'!Area_de_impressao</vt:lpstr>
      <vt:lpstr>COMPOSIÇÕES!Titulos_de_impressao</vt:lpstr>
      <vt:lpstr>'PLANILHA ORÇAMENTÁRIA'!Titulos_de_impressao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 Faria Júnior</dc:creator>
  <cp:lastModifiedBy>Edison Faria Júnior</cp:lastModifiedBy>
  <cp:lastPrinted>2017-08-28T10:33:50Z</cp:lastPrinted>
  <dcterms:created xsi:type="dcterms:W3CDTF">2016-11-23T12:26:19Z</dcterms:created>
  <dcterms:modified xsi:type="dcterms:W3CDTF">2020-04-24T16:38:52Z</dcterms:modified>
</cp:coreProperties>
</file>